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755" activeTab="3"/>
  </bookViews>
  <sheets>
    <sheet name="Exhibit 1" sheetId="1" r:id="rId1"/>
    <sheet name="Exhibits 2,3,4,5" sheetId="2" r:id="rId2"/>
    <sheet name="Q1" sheetId="3" r:id="rId3"/>
    <sheet name="Q2" sheetId="4" r:id="rId4"/>
    <sheet name="Q3" sheetId="5" r:id="rId5"/>
    <sheet name="Q4" sheetId="6" r:id="rId6"/>
    <sheet name="Q5" sheetId="7"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6" l="1"/>
  <c r="B20" i="6"/>
  <c r="B19" i="6"/>
  <c r="B13" i="6"/>
  <c r="B12" i="6"/>
  <c r="B11" i="6"/>
  <c r="B18" i="6"/>
  <c r="B10" i="6"/>
  <c r="B6" i="6"/>
  <c r="B5" i="6"/>
  <c r="B4" i="6"/>
  <c r="B3" i="6"/>
  <c r="B2" i="6"/>
  <c r="B57" i="5"/>
  <c r="B59" i="5" s="1"/>
  <c r="B61" i="5" s="1"/>
  <c r="B32" i="5"/>
  <c r="B62" i="5"/>
  <c r="C10" i="5"/>
  <c r="D10" i="5"/>
  <c r="E10" i="5"/>
  <c r="F10" i="5"/>
  <c r="G10" i="5"/>
  <c r="B37" i="5"/>
  <c r="B16" i="5"/>
  <c r="B22" i="6" l="1"/>
  <c r="B14" i="6"/>
  <c r="B63" i="5"/>
  <c r="B34" i="5"/>
  <c r="B36" i="5" s="1"/>
  <c r="B38" i="5" s="1"/>
  <c r="B10" i="5"/>
  <c r="B28" i="4"/>
  <c r="B27" i="4"/>
  <c r="B26" i="4"/>
  <c r="B29" i="4" s="1"/>
  <c r="B30" i="4" s="1"/>
  <c r="B31" i="4" s="1"/>
  <c r="B6" i="4"/>
  <c r="B17" i="4" s="1"/>
  <c r="B16" i="4"/>
  <c r="B15" i="4"/>
  <c r="B5" i="4"/>
  <c r="C5" i="4"/>
  <c r="D5" i="4"/>
  <c r="E5" i="4"/>
  <c r="F5" i="4"/>
  <c r="G5" i="4"/>
  <c r="C4" i="4"/>
  <c r="D4" i="4"/>
  <c r="E4" i="4"/>
  <c r="F4" i="4"/>
  <c r="G4" i="4"/>
  <c r="B4" i="4"/>
  <c r="C6" i="4"/>
  <c r="D6" i="4"/>
  <c r="E6" i="4"/>
  <c r="F6" i="4"/>
  <c r="G6" i="4"/>
  <c r="C69" i="5" l="1"/>
  <c r="G69" i="5"/>
  <c r="D69" i="5"/>
  <c r="B69" i="5"/>
  <c r="B70" i="5" s="1"/>
  <c r="E69" i="5"/>
  <c r="F69" i="5"/>
  <c r="F44" i="5"/>
  <c r="C44" i="5"/>
  <c r="G44" i="5"/>
  <c r="D44" i="5"/>
  <c r="B44" i="5"/>
  <c r="E44" i="5"/>
  <c r="B11" i="5"/>
  <c r="B13" i="5" s="1"/>
  <c r="B15" i="5" s="1"/>
  <c r="B17" i="5" s="1"/>
  <c r="B20" i="5" s="1"/>
  <c r="B18" i="4"/>
  <c r="B19" i="4" s="1"/>
  <c r="B20" i="4" s="1"/>
  <c r="D7" i="4"/>
  <c r="D8" i="4" s="1"/>
  <c r="D9" i="4" s="1"/>
  <c r="G7" i="4"/>
  <c r="G8" i="4" s="1"/>
  <c r="G9" i="4" s="1"/>
  <c r="C7" i="4"/>
  <c r="C8" i="4" s="1"/>
  <c r="C9" i="4" s="1"/>
  <c r="E7" i="4"/>
  <c r="E8" i="4" s="1"/>
  <c r="E9" i="4" s="1"/>
  <c r="F7" i="4"/>
  <c r="F8" i="4" s="1"/>
  <c r="F9" i="4" s="1"/>
  <c r="B7" i="4"/>
  <c r="B8" i="4" s="1"/>
  <c r="B9" i="4"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B45" i="5" l="1"/>
</calcChain>
</file>

<file path=xl/sharedStrings.xml><?xml version="1.0" encoding="utf-8"?>
<sst xmlns="http://schemas.openxmlformats.org/spreadsheetml/2006/main" count="164" uniqueCount="69">
  <si>
    <t>Week Ending</t>
  </si>
  <si>
    <t>Target service rate</t>
  </si>
  <si>
    <t>KXN24 drill as % of all businesses</t>
  </si>
  <si>
    <t>Holding cost</t>
  </si>
  <si>
    <t>Shanghai (China)</t>
  </si>
  <si>
    <t>Chengdu (China)</t>
  </si>
  <si>
    <t>Mumbai (India)</t>
  </si>
  <si>
    <t>Chennai (India)</t>
  </si>
  <si>
    <t>Bangkok (Thailand)</t>
  </si>
  <si>
    <t>Kuala Lumpur (Malaysia)</t>
  </si>
  <si>
    <t>Exhibit 2: Selected Data on Inventory &amp; Transportation</t>
  </si>
  <si>
    <t>Exhibit 3: Inbound Transportation Costs</t>
  </si>
  <si>
    <t>Current network of DCs</t>
  </si>
  <si>
    <t>Centralize in Shanghai</t>
  </si>
  <si>
    <t>Centralize in Mumbai</t>
  </si>
  <si>
    <t>Exhibit 4: Outbound Transportation Costs</t>
  </si>
  <si>
    <t>Labor Cost ($)</t>
  </si>
  <si>
    <t>Current State</t>
  </si>
  <si>
    <t>Scenario 1: Optimized Current State</t>
  </si>
  <si>
    <t>Scenario 2(a): Centralize in Shanghai</t>
  </si>
  <si>
    <t>Scenario 2(a): Centralize in Mumbai</t>
  </si>
  <si>
    <t>Unit cost of KXN24 ($)</t>
  </si>
  <si>
    <t>T, Review period at any DC in weeks</t>
  </si>
  <si>
    <t>Number of pallets per truck load (TL)</t>
  </si>
  <si>
    <t>Number of KXN24 drills per pallet</t>
  </si>
  <si>
    <t>Exhibit 1: Weekly Demand Data (orders from DCs to supplier) for KXN24</t>
  </si>
  <si>
    <t>% Change in outbound cost if originating DC is Shanghai (secnario 2a)</t>
  </si>
  <si>
    <t>% Change in outbound cost if originating DC is Mumbai (secnario 2b)</t>
  </si>
  <si>
    <t>Labor Cost Reduction percentage</t>
  </si>
  <si>
    <t>NA</t>
  </si>
  <si>
    <t>703 Infrastructure Consulting Ltd.</t>
  </si>
  <si>
    <t>L, Lead time in weeks, supplier to ANY 703INF DC</t>
  </si>
  <si>
    <t>Inbound (Supplier to 703INF DC) per pallet transport cost, truck load (TL) $</t>
  </si>
  <si>
    <t>Inbound (Supplier to 703INF DC) per pallet transport cost, less than truck load (LTL) $</t>
  </si>
  <si>
    <t>Exhibit 5: Total Labor Costs for Supply Chain Operations at 703INF (note that KXN24 represents 2.6% of total cost)</t>
  </si>
  <si>
    <t>Description</t>
  </si>
  <si>
    <t>Holding cost (@18%)</t>
  </si>
  <si>
    <t>Average Weekly Demand for KXN24 in units</t>
  </si>
  <si>
    <t>Required Service Level</t>
  </si>
  <si>
    <t>Safety Stock</t>
  </si>
  <si>
    <t>Cost of Safety Stock of KXN24 ($)</t>
  </si>
  <si>
    <t>Total Demand in Units</t>
  </si>
  <si>
    <t>Total Network Demand</t>
  </si>
  <si>
    <t>Number of KXN24 drills per truck load (TL)</t>
  </si>
  <si>
    <t>Inbound (Supplier to 703INF DC) total transport cost, truck load (TL) $</t>
  </si>
  <si>
    <t>Inbound (Supplier to 703INF DC) transport cost, less than truck load (LTL) $</t>
  </si>
  <si>
    <t>Number of full truck loads (TL)</t>
  </si>
  <si>
    <t>Number of partially full truck loads (TL)</t>
  </si>
  <si>
    <t>Outbound Transportation cost (Percentage)</t>
  </si>
  <si>
    <t>Outbound Transportation cost ($)</t>
  </si>
  <si>
    <t>Total Outbound Transportation cost ($)</t>
  </si>
  <si>
    <t>Scenario 2a: Annual Inventory Holding Costs</t>
  </si>
  <si>
    <t>Scenario 2b: Annual Inventory Holding Costs</t>
  </si>
  <si>
    <t>Scenario 1: Annual Inventory Holding Costs</t>
  </si>
  <si>
    <t>Scenario 1: Transportation Costs</t>
  </si>
  <si>
    <t>Inbound</t>
  </si>
  <si>
    <t>Outbound</t>
  </si>
  <si>
    <t>Scenario 2a: Transportation Costs</t>
  </si>
  <si>
    <t>Scenario 2b: Transportation Costs</t>
  </si>
  <si>
    <t>Total Inbound Transportation Cost</t>
  </si>
  <si>
    <t>Total Outbound Transportation cost (@35%)</t>
  </si>
  <si>
    <t>Total Inventory Holding Costs</t>
  </si>
  <si>
    <t>Total Inbound Transportation Costs</t>
  </si>
  <si>
    <t>Total Outbound Transportation Costs</t>
  </si>
  <si>
    <t>Total Labor Costs (KXN24 represents 2.6% of total cost)</t>
  </si>
  <si>
    <t>Total Business Costs</t>
  </si>
  <si>
    <t>Scenario 1: Total Costs</t>
  </si>
  <si>
    <t>Scenario 2a: Total Costs</t>
  </si>
  <si>
    <t>Scenario 2b: Total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</si>
</sst>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409]mmmm\ d\,\ yyyy;@"/>
  </numFmts>
  <fonts count="12" x14ac:knownFonts="1">
    <font>
      <sz val="11"/>
      <color theme="1"/>
      <name val="Calibri"/>
      <family val="2"/>
      <scheme val="minor"/>
    </font>
    <font>
      <sz val="10"/>
      <name val="Arial"/>
      <family val="2"/>
    </font>
    <font>
      <b/>
      <sz val="10"/>
      <color theme="1"/>
      <name val="Times New Roman"/>
      <family val="1"/>
    </font>
    <font>
      <sz val="10"/>
      <name val="Times New Roman"/>
      <family val="1"/>
    </font>
    <font>
      <sz val="11"/>
      <color theme="1"/>
      <name val="Calibri"/>
      <family val="2"/>
      <scheme val="minor"/>
    </font>
    <font>
      <b/>
      <sz val="10"/>
      <name val="Times New Roman"/>
      <family val="1"/>
    </font>
    <font>
      <sz val="11"/>
      <color theme="5" tint="-0.499984740745262"/>
      <name val="Calibri"/>
      <family val="2"/>
      <scheme val="minor"/>
    </font>
    <font>
      <b/>
      <sz val="12"/>
      <color rgb="FF006600"/>
      <name val="Calibri"/>
      <family val="2"/>
      <scheme val="minor"/>
    </font>
    <font>
      <b/>
      <sz val="12"/>
      <color rgb="FFFF0000"/>
      <name val="Calibri"/>
      <family val="2"/>
      <scheme val="minor"/>
    </font>
    <font>
      <b/>
      <sz val="11"/>
      <color theme="1"/>
      <name val="Calibri"/>
      <family val="2"/>
      <scheme val="minor"/>
    </font>
    <font>
      <b/>
      <sz val="16"/>
      <color rgb="FF006600"/>
      <name val="Calibri"/>
      <family val="2"/>
      <scheme val="minor"/>
    </font>
    <font>
      <b/>
      <sz val="14"/>
      <color rgb="FF006600"/>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auto="1"/>
      </top>
      <bottom style="double">
        <color indexed="64"/>
      </bottom>
      <diagonal/>
    </border>
    <border>
      <left style="thin">
        <color indexed="64"/>
      </left>
      <right style="thin">
        <color indexed="64"/>
      </right>
      <top/>
      <bottom style="double">
        <color indexed="64"/>
      </bottom>
      <diagonal/>
    </border>
    <border>
      <left/>
      <right/>
      <top style="thin">
        <color auto="1"/>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78">
    <xf numFmtId="0" fontId="0" fillId="0" borderId="0" xfId="0"/>
    <xf numFmtId="164" fontId="3" fillId="2" borderId="1" xfId="1" applyNumberFormat="1" applyFont="1" applyFill="1" applyBorder="1" applyAlignment="1">
      <alignment horizontal="left" wrapText="1"/>
    </xf>
    <xf numFmtId="1" fontId="3" fillId="2" borderId="1" xfId="1" applyNumberFormat="1" applyFont="1" applyFill="1" applyBorder="1" applyAlignment="1">
      <alignment horizontal="center"/>
    </xf>
    <xf numFmtId="0" fontId="3" fillId="2" borderId="1" xfId="1" applyFont="1" applyFill="1" applyBorder="1" applyAlignment="1">
      <alignment horizontal="center"/>
    </xf>
    <xf numFmtId="10" fontId="5" fillId="0" borderId="1" xfId="3" applyNumberFormat="1" applyFont="1" applyBorder="1" applyAlignment="1">
      <alignment horizontal="center"/>
    </xf>
    <xf numFmtId="0" fontId="6" fillId="0" borderId="0" xfId="0" applyFont="1"/>
    <xf numFmtId="0" fontId="5" fillId="0" borderId="1" xfId="1" applyFont="1" applyBorder="1" applyAlignment="1">
      <alignment horizontal="center"/>
    </xf>
    <xf numFmtId="0" fontId="7" fillId="0" borderId="0" xfId="0" applyFont="1"/>
    <xf numFmtId="0" fontId="5" fillId="0" borderId="2" xfId="1" applyFont="1" applyBorder="1" applyAlignment="1"/>
    <xf numFmtId="0" fontId="5" fillId="0" borderId="2" xfId="1" applyFont="1" applyBorder="1" applyAlignment="1">
      <alignment horizontal="left"/>
    </xf>
    <xf numFmtId="0" fontId="5" fillId="0" borderId="0" xfId="1" applyFont="1" applyBorder="1" applyAlignment="1">
      <alignment horizontal="left"/>
    </xf>
    <xf numFmtId="0" fontId="5" fillId="0" borderId="0" xfId="1" applyFont="1" applyBorder="1" applyAlignment="1">
      <alignment horizontal="center"/>
    </xf>
    <xf numFmtId="0" fontId="5" fillId="0" borderId="1" xfId="2" applyNumberFormat="1" applyFont="1" applyBorder="1" applyAlignment="1">
      <alignment horizontal="center"/>
    </xf>
    <xf numFmtId="0" fontId="0" fillId="0" borderId="0" xfId="0" applyAlignment="1">
      <alignment horizontal="center"/>
    </xf>
    <xf numFmtId="0" fontId="5" fillId="0" borderId="1" xfId="4" applyNumberFormat="1" applyFont="1" applyBorder="1" applyAlignment="1">
      <alignment horizontal="center"/>
    </xf>
    <xf numFmtId="0" fontId="5" fillId="0" borderId="1" xfId="1" applyFont="1" applyBorder="1" applyAlignment="1">
      <alignment horizontal="center" vertical="center" wrapText="1"/>
    </xf>
    <xf numFmtId="0" fontId="5" fillId="0" borderId="1" xfId="1" applyFont="1" applyBorder="1" applyAlignment="1">
      <alignment horizontal="left"/>
    </xf>
    <xf numFmtId="10" fontId="5" fillId="0" borderId="1" xfId="2" applyNumberFormat="1" applyFont="1" applyBorder="1" applyAlignment="1">
      <alignment horizontal="center"/>
    </xf>
    <xf numFmtId="0" fontId="8" fillId="0" borderId="0" xfId="0" applyFont="1"/>
    <xf numFmtId="9" fontId="5" fillId="0" borderId="1" xfId="2" applyNumberFormat="1" applyFont="1" applyBorder="1" applyAlignment="1">
      <alignment horizontal="center"/>
    </xf>
    <xf numFmtId="3" fontId="5" fillId="0" borderId="1" xfId="2" applyNumberFormat="1" applyFont="1" applyBorder="1" applyAlignment="1">
      <alignment horizontal="center"/>
    </xf>
    <xf numFmtId="3" fontId="5" fillId="0" borderId="1" xfId="4" applyNumberFormat="1" applyFont="1" applyBorder="1" applyAlignment="1">
      <alignment horizontal="center"/>
    </xf>
    <xf numFmtId="44" fontId="0" fillId="0" borderId="0" xfId="0" applyNumberFormat="1"/>
    <xf numFmtId="0" fontId="0" fillId="0" borderId="3" xfId="0" applyBorder="1"/>
    <xf numFmtId="0" fontId="0" fillId="0" borderId="4" xfId="0" applyBorder="1"/>
    <xf numFmtId="0" fontId="0" fillId="0" borderId="5" xfId="0" applyBorder="1"/>
    <xf numFmtId="9" fontId="0" fillId="0" borderId="6" xfId="3" applyFont="1" applyBorder="1"/>
    <xf numFmtId="1" fontId="0" fillId="0" borderId="7" xfId="3" applyNumberFormat="1" applyFont="1" applyBorder="1"/>
    <xf numFmtId="1" fontId="0" fillId="0" borderId="7" xfId="2" applyNumberFormat="1" applyFont="1" applyBorder="1"/>
    <xf numFmtId="44" fontId="0" fillId="0" borderId="7" xfId="2" applyFont="1" applyBorder="1"/>
    <xf numFmtId="44" fontId="0" fillId="0" borderId="8" xfId="0" applyNumberFormat="1" applyBorder="1"/>
    <xf numFmtId="9" fontId="0" fillId="0" borderId="3" xfId="3" applyFont="1" applyBorder="1"/>
    <xf numFmtId="1" fontId="0" fillId="0" borderId="4" xfId="3" applyNumberFormat="1" applyFont="1" applyBorder="1"/>
    <xf numFmtId="1" fontId="0" fillId="0" borderId="4" xfId="2" applyNumberFormat="1" applyFont="1" applyBorder="1"/>
    <xf numFmtId="44" fontId="0" fillId="0" borderId="4" xfId="2" applyFont="1" applyBorder="1"/>
    <xf numFmtId="44" fontId="0" fillId="0" borderId="5" xfId="0" applyNumberFormat="1" applyBorder="1"/>
    <xf numFmtId="9" fontId="0" fillId="0" borderId="0" xfId="3" applyFont="1" applyBorder="1"/>
    <xf numFmtId="1" fontId="0" fillId="0" borderId="2" xfId="3" applyNumberFormat="1" applyFont="1" applyBorder="1"/>
    <xf numFmtId="1" fontId="0" fillId="0" borderId="1" xfId="3" applyNumberFormat="1" applyFont="1" applyBorder="1"/>
    <xf numFmtId="9" fontId="9" fillId="0" borderId="9" xfId="3" applyFont="1" applyFill="1" applyBorder="1"/>
    <xf numFmtId="44" fontId="9" fillId="0" borderId="9" xfId="0" applyNumberFormat="1" applyFont="1" applyBorder="1"/>
    <xf numFmtId="9" fontId="9" fillId="0" borderId="0" xfId="3" applyFont="1" applyFill="1" applyBorder="1"/>
    <xf numFmtId="10" fontId="0" fillId="0" borderId="0" xfId="0" applyNumberFormat="1"/>
    <xf numFmtId="44" fontId="9" fillId="0" borderId="0" xfId="0" applyNumberFormat="1" applyFont="1" applyBorder="1"/>
    <xf numFmtId="0" fontId="10" fillId="0" borderId="0" xfId="0" applyFont="1"/>
    <xf numFmtId="0" fontId="11" fillId="0" borderId="0" xfId="0" applyFont="1"/>
    <xf numFmtId="9" fontId="9" fillId="0" borderId="10" xfId="3" applyFont="1" applyFill="1" applyBorder="1"/>
    <xf numFmtId="9" fontId="0" fillId="0" borderId="4" xfId="3" applyFont="1" applyBorder="1"/>
    <xf numFmtId="9" fontId="4" fillId="0" borderId="4" xfId="3" applyFont="1" applyBorder="1"/>
    <xf numFmtId="9" fontId="4" fillId="0" borderId="5" xfId="3" applyFont="1" applyBorder="1"/>
    <xf numFmtId="44" fontId="9" fillId="0" borderId="10" xfId="0" applyNumberFormat="1" applyFont="1" applyBorder="1"/>
    <xf numFmtId="1" fontId="0" fillId="0" borderId="6" xfId="3" applyNumberFormat="1" applyFont="1" applyBorder="1"/>
    <xf numFmtId="44" fontId="4" fillId="0" borderId="7" xfId="2" applyFont="1" applyBorder="1"/>
    <xf numFmtId="44" fontId="4" fillId="0" borderId="8" xfId="2" applyFont="1" applyBorder="1"/>
    <xf numFmtId="0" fontId="0" fillId="0" borderId="6" xfId="0" applyBorder="1"/>
    <xf numFmtId="0" fontId="0" fillId="0" borderId="1" xfId="0" applyBorder="1"/>
    <xf numFmtId="1" fontId="0" fillId="0" borderId="11" xfId="3" applyNumberFormat="1" applyFont="1" applyBorder="1"/>
    <xf numFmtId="9" fontId="0" fillId="0" borderId="5" xfId="3" applyFont="1" applyBorder="1"/>
    <xf numFmtId="1" fontId="0" fillId="0" borderId="8" xfId="3" applyNumberFormat="1" applyFont="1" applyBorder="1"/>
    <xf numFmtId="10" fontId="0" fillId="0" borderId="11" xfId="3" applyNumberFormat="1" applyFont="1" applyBorder="1"/>
    <xf numFmtId="10" fontId="0" fillId="0" borderId="12" xfId="3" applyNumberFormat="1" applyFont="1" applyBorder="1"/>
    <xf numFmtId="44" fontId="0" fillId="0" borderId="13" xfId="2" applyFont="1" applyBorder="1"/>
    <xf numFmtId="44" fontId="0" fillId="0" borderId="14" xfId="2" applyFont="1" applyBorder="1"/>
    <xf numFmtId="10" fontId="0" fillId="0" borderId="6" xfId="3" applyNumberFormat="1" applyFont="1" applyBorder="1"/>
    <xf numFmtId="44" fontId="0" fillId="0" borderId="8" xfId="2" applyFont="1" applyBorder="1"/>
    <xf numFmtId="0" fontId="0" fillId="0" borderId="7" xfId="0" applyBorder="1"/>
    <xf numFmtId="0" fontId="0" fillId="0" borderId="8" xfId="0" applyBorder="1"/>
    <xf numFmtId="44" fontId="0" fillId="0" borderId="6" xfId="0" applyNumberFormat="1" applyBorder="1"/>
    <xf numFmtId="44" fontId="0" fillId="0" borderId="7" xfId="0" applyNumberFormat="1" applyBorder="1"/>
    <xf numFmtId="0" fontId="9" fillId="0" borderId="9" xfId="0" applyFont="1" applyBorder="1"/>
    <xf numFmtId="0" fontId="2" fillId="2" borderId="1" xfId="1" applyFont="1" applyFill="1" applyBorder="1" applyAlignment="1">
      <alignment horizontal="center" wrapText="1"/>
    </xf>
    <xf numFmtId="14" fontId="2" fillId="2" borderId="1" xfId="1" applyNumberFormat="1" applyFont="1" applyFill="1" applyBorder="1" applyAlignment="1">
      <alignment horizontal="left" wrapText="1"/>
    </xf>
    <xf numFmtId="0" fontId="5" fillId="0" borderId="1" xfId="1" applyFont="1" applyBorder="1" applyAlignment="1">
      <alignment horizontal="left"/>
    </xf>
    <xf numFmtId="0" fontId="2" fillId="2" borderId="1" xfId="1" applyFont="1" applyFill="1" applyBorder="1" applyAlignment="1">
      <alignment horizontal="center" vertical="center" wrapText="1"/>
    </xf>
    <xf numFmtId="0" fontId="2" fillId="2" borderId="6" xfId="1" applyFont="1" applyFill="1" applyBorder="1" applyAlignment="1">
      <alignment horizontal="center" wrapText="1"/>
    </xf>
    <xf numFmtId="0" fontId="2" fillId="2" borderId="7" xfId="1" applyFont="1" applyFill="1" applyBorder="1" applyAlignment="1">
      <alignment horizontal="center" wrapText="1"/>
    </xf>
    <xf numFmtId="14" fontId="2" fillId="2" borderId="6" xfId="1" applyNumberFormat="1" applyFont="1" applyFill="1" applyBorder="1" applyAlignment="1">
      <alignment horizontal="left" wrapText="1"/>
    </xf>
    <xf numFmtId="0" fontId="2" fillId="2" borderId="8" xfId="1" applyFont="1" applyFill="1" applyBorder="1" applyAlignment="1">
      <alignment horizontal="center" wrapText="1"/>
    </xf>
  </cellXfs>
  <cellStyles count="5">
    <cellStyle name="Comma" xfId="4" builtinId="3"/>
    <cellStyle name="Currency" xfId="2" builtinId="4"/>
    <cellStyle name="Normal" xfId="0" builtinId="0"/>
    <cellStyle name="Normal 2" xfId="1"/>
    <cellStyle name="Percent" xfId="3" builtinId="5"/>
  </cellStyles>
  <dxfs count="0"/>
  <tableStyles count="0" defaultTableStyle="TableStyleMedium2" defaultPivotStyle="PivotStyleLight16"/>
  <colors>
    <mruColors>
      <color rgb="FF006600"/>
      <color rgb="FF3333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342899</xdr:colOff>
      <xdr:row>1</xdr:row>
      <xdr:rowOff>9524</xdr:rowOff>
    </xdr:from>
    <xdr:to>
      <xdr:col>11</xdr:col>
      <xdr:colOff>66675</xdr:colOff>
      <xdr:row>20</xdr:row>
      <xdr:rowOff>19049</xdr:rowOff>
    </xdr:to>
    <xdr:sp macro="" textlink="">
      <xdr:nvSpPr>
        <xdr:cNvPr id="2" name="TextBox 1"/>
        <xdr:cNvSpPr txBox="1"/>
      </xdr:nvSpPr>
      <xdr:spPr>
        <a:xfrm>
          <a:off x="342899" y="200024"/>
          <a:ext cx="6429376" cy="3629025"/>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sng" strike="noStrike" baseline="0" smtClean="0">
              <a:solidFill>
                <a:schemeClr val="dk1"/>
              </a:solidFill>
              <a:latin typeface="+mn-lt"/>
              <a:ea typeface="+mn-ea"/>
              <a:cs typeface="+mn-cs"/>
            </a:rPr>
            <a:t>Key Factors</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The key factors that Jayhawker should consider when deciding about 703INF's network of DCs are:</a:t>
          </a:r>
        </a:p>
        <a:p>
          <a:endParaRPr lang="en-US" sz="1400"/>
        </a:p>
        <a:p>
          <a:r>
            <a:rPr lang="en-US" sz="1400"/>
            <a:t>-The cost</a:t>
          </a:r>
          <a:r>
            <a:rPr lang="en-US" sz="1400" baseline="0"/>
            <a:t> of holdig inventory.</a:t>
          </a:r>
        </a:p>
        <a:p>
          <a:endParaRPr lang="en-US" sz="1400" baseline="0"/>
        </a:p>
        <a:p>
          <a:r>
            <a:rPr lang="en-US" sz="1400" baseline="0"/>
            <a:t>-The inbound and outbound transportation costs from the main centers and the DCs.</a:t>
          </a:r>
        </a:p>
        <a:p>
          <a:endParaRPr lang="en-US" sz="1400" baseline="0"/>
        </a:p>
        <a:p>
          <a:r>
            <a:rPr lang="en-US" sz="1400" baseline="0"/>
            <a:t>-The trans-shipment costs between DC's.</a:t>
          </a:r>
        </a:p>
        <a:p>
          <a:endParaRPr lang="en-US" sz="1400" baseline="0"/>
        </a:p>
        <a:p>
          <a:r>
            <a:rPr lang="en-US" sz="1400" baseline="0"/>
            <a:t>-Lead times.</a:t>
          </a:r>
        </a:p>
        <a:p>
          <a:endParaRPr lang="en-US" sz="1400" baseline="0"/>
        </a:p>
        <a:p>
          <a:r>
            <a:rPr lang="en-US" sz="1400" baseline="0"/>
            <a:t>-The labor costs in the main center and the DC's.</a:t>
          </a:r>
        </a:p>
        <a:p>
          <a:endParaRPr lang="en-US" sz="1400" baseline="0"/>
        </a:p>
        <a:p>
          <a:r>
            <a:rPr lang="en-US" sz="1400" baseline="0"/>
            <a:t>-Distance from the DC's and other outlets to the customers.</a:t>
          </a:r>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xdr:colOff>
      <xdr:row>1</xdr:row>
      <xdr:rowOff>9523</xdr:rowOff>
    </xdr:from>
    <xdr:to>
      <xdr:col>11</xdr:col>
      <xdr:colOff>114301</xdr:colOff>
      <xdr:row>13</xdr:row>
      <xdr:rowOff>47624</xdr:rowOff>
    </xdr:to>
    <xdr:sp macro="" textlink="">
      <xdr:nvSpPr>
        <xdr:cNvPr id="2" name="TextBox 1"/>
        <xdr:cNvSpPr txBox="1"/>
      </xdr:nvSpPr>
      <xdr:spPr>
        <a:xfrm>
          <a:off x="4972051" y="276223"/>
          <a:ext cx="4991100" cy="2419351"/>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sng" strike="noStrike" baseline="0" smtClean="0">
              <a:solidFill>
                <a:schemeClr val="dk1"/>
              </a:solidFill>
              <a:latin typeface="+mn-lt"/>
              <a:ea typeface="+mn-ea"/>
              <a:cs typeface="+mn-cs"/>
            </a:rPr>
            <a:t>Recommendation</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Based on the calculations for questions 2 and 3, and labor cost calculations in Exhibit 5, Jayhawker should recommend the scenario 2a (Centralize operations in Shangai-China) to the senior leadership team. </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This scenario has the least total business costs after considering the four cost components; inventory holding costs, inbound and outbound transportation costs, and labor costs. </a:t>
          </a: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609599</xdr:colOff>
      <xdr:row>1</xdr:row>
      <xdr:rowOff>0</xdr:rowOff>
    </xdr:from>
    <xdr:to>
      <xdr:col>15</xdr:col>
      <xdr:colOff>542925</xdr:colOff>
      <xdr:row>19</xdr:row>
      <xdr:rowOff>9525</xdr:rowOff>
    </xdr:to>
    <xdr:sp macro="" textlink="">
      <xdr:nvSpPr>
        <xdr:cNvPr id="2" name="TextBox 1"/>
        <xdr:cNvSpPr txBox="1"/>
      </xdr:nvSpPr>
      <xdr:spPr>
        <a:xfrm>
          <a:off x="609599" y="190500"/>
          <a:ext cx="9077326" cy="3438525"/>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sng" strike="noStrike" baseline="0" smtClean="0">
              <a:solidFill>
                <a:schemeClr val="dk1"/>
              </a:solidFill>
              <a:latin typeface="+mn-lt"/>
              <a:ea typeface="+mn-ea"/>
              <a:cs typeface="+mn-cs"/>
            </a:rPr>
            <a:t>Non-Quantifiable Factors</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The non-quantifiable factors that might influence Jayhawker's decisions include;</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 The organizational culture of 703INF that may influence how staff respond to centralization.</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 The ability of the company to maintain unity of purpose in a decentralized or centraized setting.</a:t>
          </a:r>
        </a:p>
        <a:p>
          <a:endParaRPr lang="en-US" sz="1400" b="0" i="0" u="none" strike="noStrike" baseline="0" smtClean="0">
            <a:solidFill>
              <a:schemeClr val="dk1"/>
            </a:solidFill>
            <a:latin typeface="+mn-lt"/>
            <a:ea typeface="+mn-ea"/>
            <a:cs typeface="+mn-cs"/>
          </a:endParaRPr>
        </a:p>
        <a:p>
          <a:r>
            <a:rPr lang="en-US" sz="1400" b="0" i="0" u="none" strike="noStrike" baseline="0" smtClean="0">
              <a:solidFill>
                <a:schemeClr val="dk1"/>
              </a:solidFill>
              <a:latin typeface="+mn-lt"/>
              <a:ea typeface="+mn-ea"/>
              <a:cs typeface="+mn-cs"/>
            </a:rPr>
            <a:t>-Quality control in either of the two settings.</a:t>
          </a:r>
        </a:p>
        <a:p>
          <a:endParaRPr lang="en-US" sz="1400" b="0" i="0" u="none" strike="noStrike" baseline="0" smtClean="0">
            <a:solidFill>
              <a:schemeClr val="dk1"/>
            </a:solidFill>
            <a:latin typeface="+mn-lt"/>
            <a:ea typeface="+mn-ea"/>
            <a:cs typeface="+mn-cs"/>
          </a:endParaRPr>
        </a:p>
        <a:p>
          <a:pPr marL="0" indent="0" algn="ctr"/>
          <a:r>
            <a:rPr lang="en-US" sz="1400" b="1" i="0" u="sng" strike="noStrike" baseline="0" smtClean="0">
              <a:solidFill>
                <a:schemeClr val="dk1"/>
              </a:solidFill>
              <a:latin typeface="+mn-lt"/>
              <a:ea typeface="+mn-ea"/>
              <a:cs typeface="+mn-cs"/>
            </a:rPr>
            <a:t>My Recommendation</a:t>
          </a:r>
        </a:p>
        <a:p>
          <a:pPr marL="0" indent="0" algn="l"/>
          <a:r>
            <a:rPr lang="en-US" sz="1400" b="0" i="0" u="none" strike="noStrike" baseline="0" smtClean="0">
              <a:solidFill>
                <a:schemeClr val="dk1"/>
              </a:solidFill>
              <a:latin typeface="+mn-lt"/>
              <a:ea typeface="+mn-ea"/>
              <a:cs typeface="+mn-cs"/>
            </a:rPr>
            <a:t>My recommendation, based on the quantifiable and non-quantifiable factors is that the company should centralize its operations in the least cost center. This will help the company to have better quality control, have all its staff in one region, avoid the duplication of duties, and control administrative costs.</a:t>
          </a:r>
        </a:p>
        <a:p>
          <a:pPr marL="0" indent="0" algn="l"/>
          <a:endParaRPr lang="en-US" sz="1400" b="0" i="0" u="none" strike="noStrike" baseline="0" smtClean="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38" workbookViewId="0">
      <selection activeCell="A3" sqref="A3:G5"/>
    </sheetView>
  </sheetViews>
  <sheetFormatPr defaultRowHeight="15" x14ac:dyDescent="0.25"/>
  <cols>
    <col min="1" max="1" width="17.28515625" customWidth="1"/>
    <col min="2" max="7" width="11.85546875" customWidth="1"/>
  </cols>
  <sheetData>
    <row r="1" spans="1:7" ht="15.75" x14ac:dyDescent="0.25">
      <c r="A1" s="18" t="s">
        <v>30</v>
      </c>
    </row>
    <row r="3" spans="1:7" ht="15.75" x14ac:dyDescent="0.25">
      <c r="A3" s="7" t="s">
        <v>25</v>
      </c>
    </row>
    <row r="4" spans="1:7" ht="14.45" customHeight="1" x14ac:dyDescent="0.25">
      <c r="A4" s="71" t="s">
        <v>0</v>
      </c>
      <c r="B4" s="70" t="s">
        <v>4</v>
      </c>
      <c r="C4" s="70" t="s">
        <v>5</v>
      </c>
      <c r="D4" s="70" t="s">
        <v>8</v>
      </c>
      <c r="E4" s="70" t="s">
        <v>9</v>
      </c>
      <c r="F4" s="70" t="s">
        <v>7</v>
      </c>
      <c r="G4" s="70" t="s">
        <v>6</v>
      </c>
    </row>
    <row r="5" spans="1:7" x14ac:dyDescent="0.25">
      <c r="A5" s="71"/>
      <c r="B5" s="70"/>
      <c r="C5" s="70"/>
      <c r="D5" s="70"/>
      <c r="E5" s="70"/>
      <c r="F5" s="70"/>
      <c r="G5" s="70"/>
    </row>
    <row r="6" spans="1:7" x14ac:dyDescent="0.25">
      <c r="A6" s="1">
        <v>42380</v>
      </c>
      <c r="B6" s="2">
        <v>56</v>
      </c>
      <c r="C6" s="3">
        <v>15</v>
      </c>
      <c r="D6" s="3">
        <v>9</v>
      </c>
      <c r="E6" s="3">
        <v>9</v>
      </c>
      <c r="F6" s="3">
        <v>4</v>
      </c>
      <c r="G6" s="3">
        <v>14</v>
      </c>
    </row>
    <row r="7" spans="1:7" x14ac:dyDescent="0.25">
      <c r="A7" s="1">
        <f t="shared" ref="A7:A57" si="0">A6+7</f>
        <v>42387</v>
      </c>
      <c r="B7" s="2">
        <v>132</v>
      </c>
      <c r="C7" s="3">
        <v>12</v>
      </c>
      <c r="D7" s="3">
        <v>12</v>
      </c>
      <c r="E7" s="3">
        <v>14</v>
      </c>
      <c r="F7" s="3">
        <v>23</v>
      </c>
      <c r="G7" s="3">
        <v>11</v>
      </c>
    </row>
    <row r="8" spans="1:7" x14ac:dyDescent="0.25">
      <c r="A8" s="1">
        <f t="shared" si="0"/>
        <v>42394</v>
      </c>
      <c r="B8" s="2">
        <v>143</v>
      </c>
      <c r="C8" s="3">
        <v>17</v>
      </c>
      <c r="D8" s="3">
        <v>18</v>
      </c>
      <c r="E8" s="3">
        <v>13</v>
      </c>
      <c r="F8" s="3">
        <v>9</v>
      </c>
      <c r="G8" s="3">
        <v>15</v>
      </c>
    </row>
    <row r="9" spans="1:7" x14ac:dyDescent="0.25">
      <c r="A9" s="1">
        <f t="shared" si="0"/>
        <v>42401</v>
      </c>
      <c r="B9" s="2">
        <v>169</v>
      </c>
      <c r="C9" s="3">
        <v>18</v>
      </c>
      <c r="D9" s="3">
        <v>11</v>
      </c>
      <c r="E9" s="3">
        <v>3</v>
      </c>
      <c r="F9" s="3">
        <v>7</v>
      </c>
      <c r="G9" s="3">
        <v>17</v>
      </c>
    </row>
    <row r="10" spans="1:7" x14ac:dyDescent="0.25">
      <c r="A10" s="1">
        <f t="shared" si="0"/>
        <v>42408</v>
      </c>
      <c r="B10" s="2">
        <v>110</v>
      </c>
      <c r="C10" s="3">
        <v>11</v>
      </c>
      <c r="D10" s="3">
        <v>8</v>
      </c>
      <c r="E10" s="3">
        <v>16</v>
      </c>
      <c r="F10" s="3">
        <v>2</v>
      </c>
      <c r="G10" s="3">
        <v>6</v>
      </c>
    </row>
    <row r="11" spans="1:7" x14ac:dyDescent="0.25">
      <c r="A11" s="1">
        <f t="shared" si="0"/>
        <v>42415</v>
      </c>
      <c r="B11" s="2">
        <v>196</v>
      </c>
      <c r="C11" s="3">
        <v>13</v>
      </c>
      <c r="D11" s="3">
        <v>16</v>
      </c>
      <c r="E11" s="3">
        <v>4</v>
      </c>
      <c r="F11" s="3">
        <v>18</v>
      </c>
      <c r="G11" s="3">
        <v>9</v>
      </c>
    </row>
    <row r="12" spans="1:7" x14ac:dyDescent="0.25">
      <c r="A12" s="1">
        <f t="shared" si="0"/>
        <v>42422</v>
      </c>
      <c r="B12" s="2">
        <v>173</v>
      </c>
      <c r="C12" s="3">
        <v>5</v>
      </c>
      <c r="D12" s="3">
        <v>23</v>
      </c>
      <c r="E12" s="3">
        <v>4</v>
      </c>
      <c r="F12" s="3">
        <v>16</v>
      </c>
      <c r="G12" s="3">
        <v>14</v>
      </c>
    </row>
    <row r="13" spans="1:7" x14ac:dyDescent="0.25">
      <c r="A13" s="1">
        <f t="shared" si="0"/>
        <v>42429</v>
      </c>
      <c r="B13" s="2">
        <v>137</v>
      </c>
      <c r="C13" s="3">
        <v>17</v>
      </c>
      <c r="D13" s="3">
        <v>10</v>
      </c>
      <c r="E13" s="3">
        <v>12</v>
      </c>
      <c r="F13" s="3">
        <v>15</v>
      </c>
      <c r="G13" s="3">
        <v>1</v>
      </c>
    </row>
    <row r="14" spans="1:7" x14ac:dyDescent="0.25">
      <c r="A14" s="1">
        <f t="shared" si="0"/>
        <v>42436</v>
      </c>
      <c r="B14" s="2">
        <v>87</v>
      </c>
      <c r="C14" s="3">
        <v>13</v>
      </c>
      <c r="D14" s="3">
        <v>11</v>
      </c>
      <c r="E14" s="3">
        <v>3</v>
      </c>
      <c r="F14" s="3">
        <v>9</v>
      </c>
      <c r="G14" s="3">
        <v>27</v>
      </c>
    </row>
    <row r="15" spans="1:7" ht="13.9" customHeight="1" x14ac:dyDescent="0.25">
      <c r="A15" s="1">
        <f t="shared" si="0"/>
        <v>42443</v>
      </c>
      <c r="B15" s="2">
        <v>40</v>
      </c>
      <c r="C15" s="3">
        <v>5</v>
      </c>
      <c r="D15" s="3">
        <v>14</v>
      </c>
      <c r="E15" s="3">
        <v>10</v>
      </c>
      <c r="F15" s="3">
        <v>12</v>
      </c>
      <c r="G15" s="3">
        <v>14</v>
      </c>
    </row>
    <row r="16" spans="1:7" ht="14.45" customHeight="1" x14ac:dyDescent="0.25">
      <c r="A16" s="1">
        <f t="shared" si="0"/>
        <v>42450</v>
      </c>
      <c r="B16" s="2">
        <v>195</v>
      </c>
      <c r="C16" s="3">
        <v>16</v>
      </c>
      <c r="D16" s="3">
        <v>10</v>
      </c>
      <c r="E16" s="3">
        <v>10</v>
      </c>
      <c r="F16" s="3">
        <v>18</v>
      </c>
      <c r="G16" s="3">
        <v>22</v>
      </c>
    </row>
    <row r="17" spans="1:7" ht="14.45" customHeight="1" x14ac:dyDescent="0.25">
      <c r="A17" s="1">
        <f t="shared" si="0"/>
        <v>42457</v>
      </c>
      <c r="B17" s="2">
        <v>168</v>
      </c>
      <c r="C17" s="3">
        <v>19</v>
      </c>
      <c r="D17" s="3">
        <v>17</v>
      </c>
      <c r="E17" s="3">
        <v>12</v>
      </c>
      <c r="F17" s="3">
        <v>10</v>
      </c>
      <c r="G17" s="3">
        <v>23</v>
      </c>
    </row>
    <row r="18" spans="1:7" x14ac:dyDescent="0.25">
      <c r="A18" s="1">
        <f t="shared" si="0"/>
        <v>42464</v>
      </c>
      <c r="B18" s="2">
        <v>233</v>
      </c>
      <c r="C18" s="3">
        <v>10</v>
      </c>
      <c r="D18" s="3">
        <v>5</v>
      </c>
      <c r="E18" s="3">
        <v>10</v>
      </c>
      <c r="F18" s="3">
        <v>2</v>
      </c>
      <c r="G18" s="3">
        <v>16</v>
      </c>
    </row>
    <row r="19" spans="1:7" x14ac:dyDescent="0.25">
      <c r="A19" s="1">
        <f t="shared" si="0"/>
        <v>42471</v>
      </c>
      <c r="B19" s="2">
        <v>105</v>
      </c>
      <c r="C19" s="3">
        <v>14</v>
      </c>
      <c r="D19" s="3">
        <v>4</v>
      </c>
      <c r="E19" s="3">
        <v>27</v>
      </c>
      <c r="F19" s="3">
        <v>13</v>
      </c>
      <c r="G19" s="3">
        <v>10</v>
      </c>
    </row>
    <row r="20" spans="1:7" x14ac:dyDescent="0.25">
      <c r="A20" s="1">
        <f t="shared" si="0"/>
        <v>42478</v>
      </c>
      <c r="B20" s="2">
        <v>130</v>
      </c>
      <c r="C20" s="3">
        <v>12</v>
      </c>
      <c r="D20" s="3">
        <v>21</v>
      </c>
      <c r="E20" s="3">
        <v>16</v>
      </c>
      <c r="F20" s="3">
        <v>20</v>
      </c>
      <c r="G20" s="3">
        <v>20</v>
      </c>
    </row>
    <row r="21" spans="1:7" x14ac:dyDescent="0.25">
      <c r="A21" s="1">
        <f t="shared" si="0"/>
        <v>42485</v>
      </c>
      <c r="B21" s="2">
        <v>85</v>
      </c>
      <c r="C21" s="3">
        <v>15</v>
      </c>
      <c r="D21" s="3">
        <v>15</v>
      </c>
      <c r="E21" s="3">
        <v>4</v>
      </c>
      <c r="F21" s="3">
        <v>23</v>
      </c>
      <c r="G21" s="3">
        <v>9</v>
      </c>
    </row>
    <row r="22" spans="1:7" x14ac:dyDescent="0.25">
      <c r="A22" s="1">
        <f t="shared" si="0"/>
        <v>42492</v>
      </c>
      <c r="B22" s="2">
        <v>143</v>
      </c>
      <c r="C22" s="3">
        <v>3</v>
      </c>
      <c r="D22" s="3">
        <v>15</v>
      </c>
      <c r="E22" s="3">
        <v>13</v>
      </c>
      <c r="F22" s="3">
        <v>2</v>
      </c>
      <c r="G22" s="3">
        <v>3</v>
      </c>
    </row>
    <row r="23" spans="1:7" x14ac:dyDescent="0.25">
      <c r="A23" s="1">
        <f t="shared" si="0"/>
        <v>42499</v>
      </c>
      <c r="B23" s="2">
        <v>177</v>
      </c>
      <c r="C23" s="3">
        <v>9</v>
      </c>
      <c r="D23" s="3">
        <v>9</v>
      </c>
      <c r="E23" s="3">
        <v>3</v>
      </c>
      <c r="F23" s="3">
        <v>3</v>
      </c>
      <c r="G23" s="3">
        <v>16</v>
      </c>
    </row>
    <row r="24" spans="1:7" x14ac:dyDescent="0.25">
      <c r="A24" s="1">
        <f t="shared" si="0"/>
        <v>42506</v>
      </c>
      <c r="B24" s="2">
        <v>149</v>
      </c>
      <c r="C24" s="3">
        <v>26</v>
      </c>
      <c r="D24" s="3">
        <v>12</v>
      </c>
      <c r="E24" s="3">
        <v>14</v>
      </c>
      <c r="F24" s="3">
        <v>19</v>
      </c>
      <c r="G24" s="3">
        <v>9</v>
      </c>
    </row>
    <row r="25" spans="1:7" x14ac:dyDescent="0.25">
      <c r="A25" s="1">
        <f t="shared" si="0"/>
        <v>42513</v>
      </c>
      <c r="B25" s="2">
        <v>132</v>
      </c>
      <c r="C25" s="3">
        <v>8</v>
      </c>
      <c r="D25" s="3">
        <v>13</v>
      </c>
      <c r="E25" s="3">
        <v>6</v>
      </c>
      <c r="F25" s="3">
        <v>2</v>
      </c>
      <c r="G25" s="3">
        <v>19</v>
      </c>
    </row>
    <row r="26" spans="1:7" x14ac:dyDescent="0.25">
      <c r="A26" s="1">
        <f t="shared" si="0"/>
        <v>42520</v>
      </c>
      <c r="B26" s="2">
        <v>212</v>
      </c>
      <c r="C26" s="3">
        <v>6</v>
      </c>
      <c r="D26" s="3">
        <v>6</v>
      </c>
      <c r="E26" s="3">
        <v>8</v>
      </c>
      <c r="F26" s="3">
        <v>1</v>
      </c>
      <c r="G26" s="3">
        <v>10</v>
      </c>
    </row>
    <row r="27" spans="1:7" x14ac:dyDescent="0.25">
      <c r="A27" s="1">
        <f t="shared" si="0"/>
        <v>42527</v>
      </c>
      <c r="B27" s="2">
        <v>63</v>
      </c>
      <c r="C27" s="3">
        <v>21</v>
      </c>
      <c r="D27" s="3">
        <v>13</v>
      </c>
      <c r="E27" s="3">
        <v>16</v>
      </c>
      <c r="F27" s="3">
        <v>18</v>
      </c>
      <c r="G27" s="3">
        <v>17</v>
      </c>
    </row>
    <row r="28" spans="1:7" x14ac:dyDescent="0.25">
      <c r="A28" s="1">
        <f t="shared" si="0"/>
        <v>42534</v>
      </c>
      <c r="B28" s="2">
        <v>82</v>
      </c>
      <c r="C28" s="3">
        <v>17</v>
      </c>
      <c r="D28" s="3">
        <v>9</v>
      </c>
      <c r="E28" s="3">
        <v>15</v>
      </c>
      <c r="F28" s="3">
        <v>7</v>
      </c>
      <c r="G28" s="3">
        <v>14</v>
      </c>
    </row>
    <row r="29" spans="1:7" x14ac:dyDescent="0.25">
      <c r="A29" s="1">
        <f t="shared" si="0"/>
        <v>42541</v>
      </c>
      <c r="B29" s="2">
        <v>143</v>
      </c>
      <c r="C29" s="3">
        <v>15</v>
      </c>
      <c r="D29" s="3">
        <v>14</v>
      </c>
      <c r="E29" s="3">
        <v>10</v>
      </c>
      <c r="F29" s="3">
        <v>11</v>
      </c>
      <c r="G29" s="3">
        <v>9</v>
      </c>
    </row>
    <row r="30" spans="1:7" x14ac:dyDescent="0.25">
      <c r="A30" s="1">
        <f t="shared" si="0"/>
        <v>42548</v>
      </c>
      <c r="B30" s="2">
        <v>131</v>
      </c>
      <c r="C30" s="3">
        <v>9</v>
      </c>
      <c r="D30" s="3">
        <v>18</v>
      </c>
      <c r="E30" s="3">
        <v>15</v>
      </c>
      <c r="F30" s="3">
        <v>11</v>
      </c>
      <c r="G30" s="3">
        <v>15</v>
      </c>
    </row>
    <row r="31" spans="1:7" x14ac:dyDescent="0.25">
      <c r="A31" s="1">
        <f t="shared" si="0"/>
        <v>42555</v>
      </c>
      <c r="B31" s="2">
        <v>99</v>
      </c>
      <c r="C31" s="3">
        <v>10</v>
      </c>
      <c r="D31" s="3">
        <v>11</v>
      </c>
      <c r="E31" s="3">
        <v>9</v>
      </c>
      <c r="F31" s="3">
        <v>14</v>
      </c>
      <c r="G31" s="3">
        <v>12</v>
      </c>
    </row>
    <row r="32" spans="1:7" x14ac:dyDescent="0.25">
      <c r="A32" s="1">
        <f t="shared" si="0"/>
        <v>42562</v>
      </c>
      <c r="B32" s="2">
        <v>134</v>
      </c>
      <c r="C32" s="3">
        <v>11</v>
      </c>
      <c r="D32" s="3">
        <v>13</v>
      </c>
      <c r="E32" s="3">
        <v>4</v>
      </c>
      <c r="F32" s="3">
        <v>14</v>
      </c>
      <c r="G32" s="3">
        <v>15</v>
      </c>
    </row>
    <row r="33" spans="1:7" x14ac:dyDescent="0.25">
      <c r="A33" s="1">
        <f t="shared" si="0"/>
        <v>42569</v>
      </c>
      <c r="B33" s="2">
        <v>99</v>
      </c>
      <c r="C33" s="3">
        <v>15</v>
      </c>
      <c r="D33" s="3">
        <v>14</v>
      </c>
      <c r="E33" s="3">
        <v>6</v>
      </c>
      <c r="F33" s="3">
        <v>10</v>
      </c>
      <c r="G33" s="3">
        <v>12</v>
      </c>
    </row>
    <row r="34" spans="1:7" x14ac:dyDescent="0.25">
      <c r="A34" s="1">
        <f t="shared" si="0"/>
        <v>42576</v>
      </c>
      <c r="B34" s="2">
        <v>169</v>
      </c>
      <c r="C34" s="3">
        <v>6</v>
      </c>
      <c r="D34" s="3">
        <v>16</v>
      </c>
      <c r="E34" s="3">
        <v>19</v>
      </c>
      <c r="F34" s="3">
        <v>10</v>
      </c>
      <c r="G34" s="3">
        <v>6</v>
      </c>
    </row>
    <row r="35" spans="1:7" x14ac:dyDescent="0.25">
      <c r="A35" s="1">
        <f t="shared" si="0"/>
        <v>42583</v>
      </c>
      <c r="B35" s="2">
        <v>184</v>
      </c>
      <c r="C35" s="3">
        <v>11</v>
      </c>
      <c r="D35" s="3">
        <v>21</v>
      </c>
      <c r="E35" s="3">
        <v>21</v>
      </c>
      <c r="F35" s="3">
        <v>12</v>
      </c>
      <c r="G35" s="3">
        <v>9</v>
      </c>
    </row>
    <row r="36" spans="1:7" x14ac:dyDescent="0.25">
      <c r="A36" s="1">
        <f t="shared" si="0"/>
        <v>42590</v>
      </c>
      <c r="B36" s="2">
        <v>110</v>
      </c>
      <c r="C36" s="3">
        <v>16</v>
      </c>
      <c r="D36" s="3">
        <v>17</v>
      </c>
      <c r="E36" s="3">
        <v>14</v>
      </c>
      <c r="F36" s="3">
        <v>12</v>
      </c>
      <c r="G36" s="3">
        <v>4</v>
      </c>
    </row>
    <row r="37" spans="1:7" x14ac:dyDescent="0.25">
      <c r="A37" s="1">
        <f t="shared" si="0"/>
        <v>42597</v>
      </c>
      <c r="B37" s="2">
        <v>141</v>
      </c>
      <c r="C37" s="3">
        <v>9</v>
      </c>
      <c r="D37" s="3">
        <v>15</v>
      </c>
      <c r="E37" s="3">
        <v>16</v>
      </c>
      <c r="F37" s="3">
        <v>4</v>
      </c>
      <c r="G37" s="3">
        <v>6</v>
      </c>
    </row>
    <row r="38" spans="1:7" x14ac:dyDescent="0.25">
      <c r="A38" s="1">
        <f t="shared" si="0"/>
        <v>42604</v>
      </c>
      <c r="B38" s="2">
        <v>118</v>
      </c>
      <c r="C38" s="3">
        <v>9</v>
      </c>
      <c r="D38" s="3">
        <v>15</v>
      </c>
      <c r="E38" s="3">
        <v>13</v>
      </c>
      <c r="F38" s="3">
        <v>8</v>
      </c>
      <c r="G38" s="3">
        <v>12</v>
      </c>
    </row>
    <row r="39" spans="1:7" x14ac:dyDescent="0.25">
      <c r="A39" s="1">
        <f t="shared" si="0"/>
        <v>42611</v>
      </c>
      <c r="B39" s="2">
        <v>109</v>
      </c>
      <c r="C39" s="3">
        <v>14</v>
      </c>
      <c r="D39" s="3">
        <v>16</v>
      </c>
      <c r="E39" s="3">
        <v>17</v>
      </c>
      <c r="F39" s="3">
        <v>6</v>
      </c>
      <c r="G39" s="3">
        <v>6</v>
      </c>
    </row>
    <row r="40" spans="1:7" x14ac:dyDescent="0.25">
      <c r="A40" s="1">
        <f t="shared" si="0"/>
        <v>42618</v>
      </c>
      <c r="B40" s="2">
        <v>139</v>
      </c>
      <c r="C40" s="3">
        <v>8</v>
      </c>
      <c r="D40" s="3">
        <v>12</v>
      </c>
      <c r="E40" s="3">
        <v>18</v>
      </c>
      <c r="F40" s="3">
        <v>5</v>
      </c>
      <c r="G40" s="3">
        <v>0</v>
      </c>
    </row>
    <row r="41" spans="1:7" x14ac:dyDescent="0.25">
      <c r="A41" s="1">
        <f t="shared" si="0"/>
        <v>42625</v>
      </c>
      <c r="B41" s="2">
        <v>81</v>
      </c>
      <c r="C41" s="3">
        <v>9</v>
      </c>
      <c r="D41" s="3">
        <v>17</v>
      </c>
      <c r="E41" s="3">
        <v>2</v>
      </c>
      <c r="F41" s="3">
        <v>10</v>
      </c>
      <c r="G41" s="3">
        <v>17</v>
      </c>
    </row>
    <row r="42" spans="1:7" x14ac:dyDescent="0.25">
      <c r="A42" s="1">
        <f t="shared" si="0"/>
        <v>42632</v>
      </c>
      <c r="B42" s="2">
        <v>105</v>
      </c>
      <c r="C42" s="3">
        <v>6</v>
      </c>
      <c r="D42" s="3">
        <v>10</v>
      </c>
      <c r="E42" s="3">
        <v>5</v>
      </c>
      <c r="F42" s="3">
        <v>24</v>
      </c>
      <c r="G42" s="3">
        <v>10</v>
      </c>
    </row>
    <row r="43" spans="1:7" x14ac:dyDescent="0.25">
      <c r="A43" s="1">
        <f t="shared" si="0"/>
        <v>42639</v>
      </c>
      <c r="B43" s="2">
        <v>199</v>
      </c>
      <c r="C43" s="3">
        <v>14</v>
      </c>
      <c r="D43" s="3">
        <v>17</v>
      </c>
      <c r="E43" s="3">
        <v>18</v>
      </c>
      <c r="F43" s="3">
        <v>5</v>
      </c>
      <c r="G43" s="3">
        <v>19</v>
      </c>
    </row>
    <row r="44" spans="1:7" x14ac:dyDescent="0.25">
      <c r="A44" s="1">
        <f t="shared" si="0"/>
        <v>42646</v>
      </c>
      <c r="B44" s="2">
        <v>160</v>
      </c>
      <c r="C44" s="3">
        <v>12</v>
      </c>
      <c r="D44" s="3">
        <v>16</v>
      </c>
      <c r="E44" s="3">
        <v>2</v>
      </c>
      <c r="F44" s="3">
        <v>10</v>
      </c>
      <c r="G44" s="3">
        <v>16</v>
      </c>
    </row>
    <row r="45" spans="1:7" x14ac:dyDescent="0.25">
      <c r="A45" s="1">
        <f t="shared" si="0"/>
        <v>42653</v>
      </c>
      <c r="B45" s="2">
        <v>198</v>
      </c>
      <c r="C45" s="3">
        <v>15</v>
      </c>
      <c r="D45" s="3">
        <v>13</v>
      </c>
      <c r="E45" s="3">
        <v>12</v>
      </c>
      <c r="F45" s="3">
        <v>1</v>
      </c>
      <c r="G45" s="3">
        <v>20</v>
      </c>
    </row>
    <row r="46" spans="1:7" x14ac:dyDescent="0.25">
      <c r="A46" s="1">
        <f t="shared" si="0"/>
        <v>42660</v>
      </c>
      <c r="B46" s="2">
        <v>218</v>
      </c>
      <c r="C46" s="3">
        <v>20</v>
      </c>
      <c r="D46" s="3">
        <v>16</v>
      </c>
      <c r="E46" s="3">
        <v>16</v>
      </c>
      <c r="F46" s="3">
        <v>5</v>
      </c>
      <c r="G46" s="3">
        <v>20</v>
      </c>
    </row>
    <row r="47" spans="1:7" x14ac:dyDescent="0.25">
      <c r="A47" s="1">
        <f t="shared" si="0"/>
        <v>42667</v>
      </c>
      <c r="B47" s="2">
        <v>120</v>
      </c>
      <c r="C47" s="3">
        <v>23</v>
      </c>
      <c r="D47" s="3">
        <v>14</v>
      </c>
      <c r="E47" s="3">
        <v>10</v>
      </c>
      <c r="F47" s="3">
        <v>12</v>
      </c>
      <c r="G47" s="3">
        <v>1</v>
      </c>
    </row>
    <row r="48" spans="1:7" x14ac:dyDescent="0.25">
      <c r="A48" s="1">
        <f t="shared" si="0"/>
        <v>42674</v>
      </c>
      <c r="B48" s="2">
        <v>248</v>
      </c>
      <c r="C48" s="3">
        <v>5</v>
      </c>
      <c r="D48" s="3">
        <v>12</v>
      </c>
      <c r="E48" s="3">
        <v>12</v>
      </c>
      <c r="F48" s="3">
        <v>14</v>
      </c>
      <c r="G48" s="3">
        <v>20</v>
      </c>
    </row>
    <row r="49" spans="1:7" x14ac:dyDescent="0.25">
      <c r="A49" s="1">
        <f t="shared" si="0"/>
        <v>42681</v>
      </c>
      <c r="B49" s="2">
        <v>71</v>
      </c>
      <c r="C49" s="3">
        <v>17</v>
      </c>
      <c r="D49" s="3">
        <v>19</v>
      </c>
      <c r="E49" s="3">
        <v>0</v>
      </c>
      <c r="F49" s="3">
        <v>13</v>
      </c>
      <c r="G49" s="3">
        <v>7</v>
      </c>
    </row>
    <row r="50" spans="1:7" x14ac:dyDescent="0.25">
      <c r="A50" s="1">
        <f t="shared" si="0"/>
        <v>42688</v>
      </c>
      <c r="B50" s="2">
        <v>70</v>
      </c>
      <c r="C50" s="3">
        <v>14</v>
      </c>
      <c r="D50" s="3">
        <v>0</v>
      </c>
      <c r="E50" s="3">
        <v>17</v>
      </c>
      <c r="F50" s="3">
        <v>8</v>
      </c>
      <c r="G50" s="3">
        <v>7</v>
      </c>
    </row>
    <row r="51" spans="1:7" x14ac:dyDescent="0.25">
      <c r="A51" s="1">
        <f t="shared" si="0"/>
        <v>42695</v>
      </c>
      <c r="B51" s="2">
        <v>207</v>
      </c>
      <c r="C51" s="3">
        <v>2</v>
      </c>
      <c r="D51" s="3">
        <v>13</v>
      </c>
      <c r="E51" s="3">
        <v>4</v>
      </c>
      <c r="F51" s="3">
        <v>13</v>
      </c>
      <c r="G51" s="3">
        <v>11</v>
      </c>
    </row>
    <row r="52" spans="1:7" x14ac:dyDescent="0.25">
      <c r="A52" s="1">
        <f t="shared" si="0"/>
        <v>42702</v>
      </c>
      <c r="B52" s="2">
        <v>182</v>
      </c>
      <c r="C52" s="3">
        <v>13</v>
      </c>
      <c r="D52" s="3">
        <v>15</v>
      </c>
      <c r="E52" s="3">
        <v>20</v>
      </c>
      <c r="F52" s="3">
        <v>12</v>
      </c>
      <c r="G52" s="3">
        <v>16</v>
      </c>
    </row>
    <row r="53" spans="1:7" x14ac:dyDescent="0.25">
      <c r="A53" s="1">
        <f t="shared" si="0"/>
        <v>42709</v>
      </c>
      <c r="B53" s="2">
        <v>210</v>
      </c>
      <c r="C53" s="3">
        <v>6</v>
      </c>
      <c r="D53" s="3">
        <v>8</v>
      </c>
      <c r="E53" s="3">
        <v>13</v>
      </c>
      <c r="F53" s="3">
        <v>8</v>
      </c>
      <c r="G53" s="3">
        <v>13</v>
      </c>
    </row>
    <row r="54" spans="1:7" x14ac:dyDescent="0.25">
      <c r="A54" s="1">
        <f t="shared" si="0"/>
        <v>42716</v>
      </c>
      <c r="B54" s="2">
        <v>131</v>
      </c>
      <c r="C54" s="3">
        <v>14</v>
      </c>
      <c r="D54" s="3">
        <v>17</v>
      </c>
      <c r="E54" s="3">
        <v>19</v>
      </c>
      <c r="F54" s="3">
        <v>14</v>
      </c>
      <c r="G54" s="3">
        <v>19</v>
      </c>
    </row>
    <row r="55" spans="1:7" x14ac:dyDescent="0.25">
      <c r="A55" s="1">
        <f t="shared" si="0"/>
        <v>42723</v>
      </c>
      <c r="B55" s="2">
        <v>125</v>
      </c>
      <c r="C55" s="3">
        <v>0</v>
      </c>
      <c r="D55" s="3">
        <v>26</v>
      </c>
      <c r="E55" s="3">
        <v>15</v>
      </c>
      <c r="F55" s="3">
        <v>12</v>
      </c>
      <c r="G55" s="3">
        <v>13</v>
      </c>
    </row>
    <row r="56" spans="1:7" x14ac:dyDescent="0.25">
      <c r="A56" s="1">
        <f t="shared" si="0"/>
        <v>42730</v>
      </c>
      <c r="B56" s="2">
        <v>31</v>
      </c>
      <c r="C56" s="3">
        <v>6</v>
      </c>
      <c r="D56" s="3">
        <v>5</v>
      </c>
      <c r="E56" s="3">
        <v>20</v>
      </c>
      <c r="F56" s="3">
        <v>10</v>
      </c>
      <c r="G56" s="3">
        <v>9</v>
      </c>
    </row>
    <row r="57" spans="1:7" x14ac:dyDescent="0.25">
      <c r="A57" s="1">
        <f t="shared" si="0"/>
        <v>42737</v>
      </c>
      <c r="B57" s="2">
        <v>191</v>
      </c>
      <c r="C57" s="3">
        <v>16</v>
      </c>
      <c r="D57" s="3">
        <v>8</v>
      </c>
      <c r="E57" s="3">
        <v>10</v>
      </c>
      <c r="F57" s="3">
        <v>17</v>
      </c>
      <c r="G57" s="3">
        <v>3</v>
      </c>
    </row>
  </sheetData>
  <mergeCells count="7">
    <mergeCell ref="G4:G5"/>
    <mergeCell ref="A4:A5"/>
    <mergeCell ref="B4:B5"/>
    <mergeCell ref="C4:C5"/>
    <mergeCell ref="D4:D5"/>
    <mergeCell ref="E4:E5"/>
    <mergeCell ref="F4:F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E36" sqref="E36"/>
    </sheetView>
  </sheetViews>
  <sheetFormatPr defaultRowHeight="15" x14ac:dyDescent="0.25"/>
  <cols>
    <col min="1" max="1" width="74.85546875" customWidth="1"/>
    <col min="2" max="2" width="16.7109375" style="13" customWidth="1"/>
    <col min="3" max="4" width="12.7109375" customWidth="1"/>
  </cols>
  <sheetData>
    <row r="1" spans="1:4" ht="15.75" x14ac:dyDescent="0.25">
      <c r="A1" s="18" t="s">
        <v>30</v>
      </c>
    </row>
    <row r="2" spans="1:4" ht="14.45" customHeight="1" x14ac:dyDescent="0.25"/>
    <row r="3" spans="1:4" ht="15.75" x14ac:dyDescent="0.25">
      <c r="A3" s="7" t="s">
        <v>10</v>
      </c>
    </row>
    <row r="4" spans="1:4" ht="14.45" customHeight="1" x14ac:dyDescent="0.25">
      <c r="A4" s="8" t="s">
        <v>2</v>
      </c>
      <c r="B4" s="4">
        <v>2.5999999999999999E-2</v>
      </c>
    </row>
    <row r="5" spans="1:4" ht="14.45" customHeight="1" x14ac:dyDescent="0.25">
      <c r="A5" s="8" t="s">
        <v>3</v>
      </c>
      <c r="B5" s="4">
        <v>0.18</v>
      </c>
    </row>
    <row r="6" spans="1:4" s="5" customFormat="1" ht="14.45" customHeight="1" x14ac:dyDescent="0.25">
      <c r="A6" s="8" t="s">
        <v>1</v>
      </c>
      <c r="B6" s="4">
        <v>0.98</v>
      </c>
    </row>
    <row r="7" spans="1:4" ht="14.45" customHeight="1" x14ac:dyDescent="0.25">
      <c r="A7" s="8" t="s">
        <v>21</v>
      </c>
      <c r="B7" s="14">
        <v>16000</v>
      </c>
    </row>
    <row r="8" spans="1:4" x14ac:dyDescent="0.25">
      <c r="A8" s="8" t="s">
        <v>31</v>
      </c>
      <c r="B8" s="6">
        <v>3</v>
      </c>
    </row>
    <row r="9" spans="1:4" x14ac:dyDescent="0.25">
      <c r="A9" s="8" t="s">
        <v>22</v>
      </c>
      <c r="B9" s="6">
        <v>4</v>
      </c>
    </row>
    <row r="10" spans="1:4" x14ac:dyDescent="0.25">
      <c r="A10" s="8" t="s">
        <v>24</v>
      </c>
      <c r="B10" s="6">
        <v>1</v>
      </c>
    </row>
    <row r="11" spans="1:4" x14ac:dyDescent="0.25">
      <c r="A11" s="9" t="s">
        <v>23</v>
      </c>
      <c r="B11" s="6">
        <v>32</v>
      </c>
    </row>
    <row r="12" spans="1:4" x14ac:dyDescent="0.25">
      <c r="A12" s="10"/>
      <c r="B12" s="11"/>
    </row>
    <row r="14" spans="1:4" ht="12.6" customHeight="1" x14ac:dyDescent="0.25">
      <c r="A14" s="7" t="s">
        <v>11</v>
      </c>
    </row>
    <row r="15" spans="1:4" ht="25.5" x14ac:dyDescent="0.25">
      <c r="A15" s="8"/>
      <c r="B15" s="15" t="s">
        <v>12</v>
      </c>
      <c r="C15" s="15" t="s">
        <v>13</v>
      </c>
      <c r="D15" s="15" t="s">
        <v>14</v>
      </c>
    </row>
    <row r="16" spans="1:4" x14ac:dyDescent="0.25">
      <c r="A16" s="9" t="s">
        <v>32</v>
      </c>
      <c r="B16" s="6">
        <v>20</v>
      </c>
      <c r="C16" s="6">
        <v>20.6</v>
      </c>
      <c r="D16" s="6">
        <v>22</v>
      </c>
    </row>
    <row r="17" spans="1:9" x14ac:dyDescent="0.25">
      <c r="A17" s="9" t="s">
        <v>33</v>
      </c>
      <c r="B17" s="12">
        <v>62</v>
      </c>
      <c r="C17" s="12">
        <v>64</v>
      </c>
      <c r="D17" s="12">
        <v>65</v>
      </c>
    </row>
    <row r="19" spans="1:9" ht="14.45" customHeight="1" x14ac:dyDescent="0.25"/>
    <row r="20" spans="1:9" ht="15.75" x14ac:dyDescent="0.25">
      <c r="A20" s="7" t="s">
        <v>15</v>
      </c>
    </row>
    <row r="21" spans="1:9" x14ac:dyDescent="0.25">
      <c r="A21" s="72"/>
      <c r="B21" s="70" t="s">
        <v>4</v>
      </c>
      <c r="C21" s="70" t="s">
        <v>5</v>
      </c>
      <c r="D21" s="70" t="s">
        <v>8</v>
      </c>
      <c r="E21" s="70" t="s">
        <v>9</v>
      </c>
      <c r="F21" s="70" t="s">
        <v>7</v>
      </c>
      <c r="G21" s="70" t="s">
        <v>6</v>
      </c>
    </row>
    <row r="22" spans="1:9" x14ac:dyDescent="0.25">
      <c r="A22" s="72"/>
      <c r="B22" s="70"/>
      <c r="C22" s="70"/>
      <c r="D22" s="70"/>
      <c r="E22" s="70"/>
      <c r="F22" s="70"/>
      <c r="G22" s="70"/>
    </row>
    <row r="23" spans="1:9" ht="14.45" customHeight="1" x14ac:dyDescent="0.25">
      <c r="A23" s="16" t="s">
        <v>26</v>
      </c>
      <c r="B23" s="17">
        <v>0</v>
      </c>
      <c r="C23" s="17">
        <v>0.06</v>
      </c>
      <c r="D23" s="17">
        <v>0.08</v>
      </c>
      <c r="E23" s="17">
        <v>0.09</v>
      </c>
      <c r="F23" s="17">
        <v>0.09</v>
      </c>
      <c r="G23" s="17">
        <v>0.11</v>
      </c>
      <c r="I23" s="42"/>
    </row>
    <row r="24" spans="1:9" x14ac:dyDescent="0.25">
      <c r="A24" s="16" t="s">
        <v>27</v>
      </c>
      <c r="B24" s="17">
        <v>0.12</v>
      </c>
      <c r="C24" s="17">
        <v>0.12</v>
      </c>
      <c r="D24" s="17">
        <v>7.4999999999999997E-2</v>
      </c>
      <c r="E24" s="17">
        <v>8.3000000000000004E-2</v>
      </c>
      <c r="F24" s="17">
        <v>0.04</v>
      </c>
      <c r="G24" s="17">
        <v>0</v>
      </c>
      <c r="I24" s="42"/>
    </row>
    <row r="27" spans="1:9" ht="15.75" x14ac:dyDescent="0.25">
      <c r="A27" s="7" t="s">
        <v>34</v>
      </c>
    </row>
    <row r="28" spans="1:9" ht="14.45" customHeight="1" x14ac:dyDescent="0.25">
      <c r="A28" s="72"/>
      <c r="B28" s="73" t="s">
        <v>16</v>
      </c>
      <c r="C28" s="70" t="s">
        <v>28</v>
      </c>
    </row>
    <row r="29" spans="1:9" ht="26.45" customHeight="1" x14ac:dyDescent="0.25">
      <c r="A29" s="72"/>
      <c r="B29" s="73"/>
      <c r="C29" s="70"/>
    </row>
    <row r="30" spans="1:9" x14ac:dyDescent="0.25">
      <c r="A30" s="16" t="s">
        <v>17</v>
      </c>
      <c r="B30" s="20">
        <v>20000000</v>
      </c>
      <c r="C30" s="12" t="s">
        <v>29</v>
      </c>
    </row>
    <row r="31" spans="1:9" x14ac:dyDescent="0.25">
      <c r="A31" s="16" t="s">
        <v>18</v>
      </c>
      <c r="B31" s="21">
        <v>18200000</v>
      </c>
      <c r="C31" s="19">
        <v>0.09</v>
      </c>
    </row>
    <row r="32" spans="1:9" ht="14.45" customHeight="1" x14ac:dyDescent="0.25">
      <c r="A32" s="16" t="s">
        <v>19</v>
      </c>
      <c r="B32" s="21">
        <v>15000000</v>
      </c>
      <c r="C32" s="19">
        <v>0.25</v>
      </c>
    </row>
    <row r="33" spans="1:3" x14ac:dyDescent="0.25">
      <c r="A33" s="16" t="s">
        <v>20</v>
      </c>
      <c r="B33" s="21">
        <v>15400000</v>
      </c>
      <c r="C33" s="19">
        <v>0.23</v>
      </c>
    </row>
    <row r="37" spans="1:3" ht="13.9" customHeight="1" x14ac:dyDescent="0.25"/>
  </sheetData>
  <mergeCells count="10">
    <mergeCell ref="G21:G22"/>
    <mergeCell ref="A21:A22"/>
    <mergeCell ref="A28:A29"/>
    <mergeCell ref="B28:B29"/>
    <mergeCell ref="C28:C29"/>
    <mergeCell ref="B21:B22"/>
    <mergeCell ref="C21:C22"/>
    <mergeCell ref="D21:D22"/>
    <mergeCell ref="E21:E22"/>
    <mergeCell ref="F21:F2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N10" sqref="N10"/>
    </sheetView>
  </sheetViews>
  <sheetFormatPr defaultRowHeight="15" x14ac:dyDescent="0.25"/>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tabSelected="1" workbookViewId="0">
      <selection activeCell="D15" sqref="D15"/>
    </sheetView>
  </sheetViews>
  <sheetFormatPr defaultRowHeight="15" x14ac:dyDescent="0.25"/>
  <cols>
    <col min="1" max="1" width="62.85546875" bestFit="1" customWidth="1"/>
    <col min="2" max="2" width="16.28515625" bestFit="1" customWidth="1"/>
    <col min="3" max="4" width="15.28515625" bestFit="1" customWidth="1"/>
    <col min="5" max="6" width="14.28515625" bestFit="1" customWidth="1"/>
    <col min="7" max="7" width="15.28515625" bestFit="1" customWidth="1"/>
    <col min="8" max="8" width="14.28515625" bestFit="1" customWidth="1"/>
  </cols>
  <sheetData>
    <row r="1" spans="1:8" ht="21" x14ac:dyDescent="0.35">
      <c r="A1" s="44" t="s">
        <v>53</v>
      </c>
    </row>
    <row r="2" spans="1:8" x14ac:dyDescent="0.25">
      <c r="A2" s="71" t="s">
        <v>35</v>
      </c>
      <c r="B2" s="70" t="s">
        <v>4</v>
      </c>
      <c r="C2" s="70" t="s">
        <v>5</v>
      </c>
      <c r="D2" s="70" t="s">
        <v>8</v>
      </c>
      <c r="E2" s="70" t="s">
        <v>9</v>
      </c>
      <c r="F2" s="70" t="s">
        <v>7</v>
      </c>
      <c r="G2" s="70" t="s">
        <v>6</v>
      </c>
    </row>
    <row r="3" spans="1:8" x14ac:dyDescent="0.25">
      <c r="A3" s="71"/>
      <c r="B3" s="70"/>
      <c r="C3" s="70"/>
      <c r="D3" s="70"/>
      <c r="E3" s="70"/>
      <c r="F3" s="70"/>
      <c r="G3" s="70"/>
    </row>
    <row r="4" spans="1:8" x14ac:dyDescent="0.25">
      <c r="A4" s="23" t="s">
        <v>38</v>
      </c>
      <c r="B4" s="31">
        <f>'Exhibits 2,3,4,5'!$B$6</f>
        <v>0.98</v>
      </c>
      <c r="C4" s="31">
        <f>'Exhibits 2,3,4,5'!$B$6</f>
        <v>0.98</v>
      </c>
      <c r="D4" s="31">
        <f>'Exhibits 2,3,4,5'!$B$6</f>
        <v>0.98</v>
      </c>
      <c r="E4" s="31">
        <f>'Exhibits 2,3,4,5'!$B$6</f>
        <v>0.98</v>
      </c>
      <c r="F4" s="31">
        <f>'Exhibits 2,3,4,5'!$B$6</f>
        <v>0.98</v>
      </c>
      <c r="G4" s="26">
        <f>'Exhibits 2,3,4,5'!$B$6</f>
        <v>0.98</v>
      </c>
    </row>
    <row r="5" spans="1:8" x14ac:dyDescent="0.25">
      <c r="A5" s="24" t="s">
        <v>31</v>
      </c>
      <c r="B5" s="32">
        <f>'Exhibits 2,3,4,5'!$B$8</f>
        <v>3</v>
      </c>
      <c r="C5" s="32">
        <f>'Exhibits 2,3,4,5'!$B$8</f>
        <v>3</v>
      </c>
      <c r="D5" s="32">
        <f>'Exhibits 2,3,4,5'!$B$8</f>
        <v>3</v>
      </c>
      <c r="E5" s="32">
        <f>'Exhibits 2,3,4,5'!$B$8</f>
        <v>3</v>
      </c>
      <c r="F5" s="32">
        <f>'Exhibits 2,3,4,5'!$B$8</f>
        <v>3</v>
      </c>
      <c r="G5" s="27">
        <f>'Exhibits 2,3,4,5'!$B$8</f>
        <v>3</v>
      </c>
    </row>
    <row r="6" spans="1:8" x14ac:dyDescent="0.25">
      <c r="A6" s="24" t="s">
        <v>37</v>
      </c>
      <c r="B6" s="33">
        <f>ROUNDUP(AVERAGE('Exhibit 1'!B6:B57),0)</f>
        <v>140</v>
      </c>
      <c r="C6" s="33">
        <f>ROUNDUP(AVERAGE('Exhibit 1'!C6:C57),0)</f>
        <v>13</v>
      </c>
      <c r="D6" s="33">
        <f>ROUNDUP(AVERAGE('Exhibit 1'!D6:D57),0)</f>
        <v>14</v>
      </c>
      <c r="E6" s="33">
        <f>ROUNDUP(AVERAGE('Exhibit 1'!E6:E57),0)</f>
        <v>12</v>
      </c>
      <c r="F6" s="33">
        <f>ROUNDUP(AVERAGE('Exhibit 1'!F6:F57),0)</f>
        <v>11</v>
      </c>
      <c r="G6" s="28">
        <f>ROUNDUP(AVERAGE('Exhibit 1'!G6:G57),0)</f>
        <v>13</v>
      </c>
    </row>
    <row r="7" spans="1:8" x14ac:dyDescent="0.25">
      <c r="A7" s="24" t="s">
        <v>39</v>
      </c>
      <c r="B7" s="33">
        <f>B4*B5*B6</f>
        <v>411.59999999999997</v>
      </c>
      <c r="C7" s="33">
        <f t="shared" ref="C7:G7" si="0">C4*C5*C6</f>
        <v>38.22</v>
      </c>
      <c r="D7" s="33">
        <f t="shared" si="0"/>
        <v>41.16</v>
      </c>
      <c r="E7" s="33">
        <f t="shared" si="0"/>
        <v>35.28</v>
      </c>
      <c r="F7" s="33">
        <f t="shared" si="0"/>
        <v>32.339999999999996</v>
      </c>
      <c r="G7" s="28">
        <f t="shared" si="0"/>
        <v>38.22</v>
      </c>
    </row>
    <row r="8" spans="1:8" x14ac:dyDescent="0.25">
      <c r="A8" s="24" t="s">
        <v>40</v>
      </c>
      <c r="B8" s="34">
        <f>B7*'Exhibits 2,3,4,5'!$B$7</f>
        <v>6585599.9999999991</v>
      </c>
      <c r="C8" s="34">
        <f>C7*'Exhibits 2,3,4,5'!$B$7</f>
        <v>611520</v>
      </c>
      <c r="D8" s="34">
        <f>D7*'Exhibits 2,3,4,5'!$B$7</f>
        <v>658560</v>
      </c>
      <c r="E8" s="34">
        <f>E7*'Exhibits 2,3,4,5'!$B$7</f>
        <v>564480</v>
      </c>
      <c r="F8" s="34">
        <f>F7*'Exhibits 2,3,4,5'!$B$7</f>
        <v>517439.99999999994</v>
      </c>
      <c r="G8" s="29">
        <f>G7*'Exhibits 2,3,4,5'!$B$7</f>
        <v>611520</v>
      </c>
      <c r="H8" s="22"/>
    </row>
    <row r="9" spans="1:8" x14ac:dyDescent="0.25">
      <c r="A9" s="25" t="s">
        <v>36</v>
      </c>
      <c r="B9" s="35">
        <f>'Exhibits 2,3,4,5'!$B$5*B8</f>
        <v>1185407.9999999998</v>
      </c>
      <c r="C9" s="35">
        <f>'Exhibits 2,3,4,5'!$B$5*C8</f>
        <v>110073.59999999999</v>
      </c>
      <c r="D9" s="35">
        <f>'Exhibits 2,3,4,5'!$B$5*D8</f>
        <v>118540.79999999999</v>
      </c>
      <c r="E9" s="35">
        <f>'Exhibits 2,3,4,5'!$B$5*E8</f>
        <v>101606.39999999999</v>
      </c>
      <c r="F9" s="35">
        <f>'Exhibits 2,3,4,5'!$B$5*F8</f>
        <v>93139.199999999983</v>
      </c>
      <c r="G9" s="30">
        <f>'Exhibits 2,3,4,5'!$B$5*G8</f>
        <v>110073.59999999999</v>
      </c>
      <c r="H9" s="22"/>
    </row>
    <row r="12" spans="1:8" ht="21" x14ac:dyDescent="0.35">
      <c r="A12" s="44" t="s">
        <v>51</v>
      </c>
    </row>
    <row r="13" spans="1:8" x14ac:dyDescent="0.25">
      <c r="A13" s="71" t="s">
        <v>35</v>
      </c>
      <c r="B13" s="70" t="s">
        <v>4</v>
      </c>
    </row>
    <row r="14" spans="1:8" x14ac:dyDescent="0.25">
      <c r="A14" s="71"/>
      <c r="B14" s="70"/>
    </row>
    <row r="15" spans="1:8" x14ac:dyDescent="0.25">
      <c r="A15" s="23" t="s">
        <v>38</v>
      </c>
      <c r="B15" s="26">
        <f>'Exhibits 2,3,4,5'!$B$6</f>
        <v>0.98</v>
      </c>
    </row>
    <row r="16" spans="1:8" x14ac:dyDescent="0.25">
      <c r="A16" s="24" t="s">
        <v>31</v>
      </c>
      <c r="B16" s="27">
        <f>'Exhibits 2,3,4,5'!$B$8</f>
        <v>3</v>
      </c>
    </row>
    <row r="17" spans="1:2" x14ac:dyDescent="0.25">
      <c r="A17" s="24" t="s">
        <v>37</v>
      </c>
      <c r="B17" s="28">
        <f>SUM(B6:G6)</f>
        <v>203</v>
      </c>
    </row>
    <row r="18" spans="1:2" x14ac:dyDescent="0.25">
      <c r="A18" s="24" t="s">
        <v>39</v>
      </c>
      <c r="B18" s="28">
        <f>B15*B16*B17</f>
        <v>596.81999999999994</v>
      </c>
    </row>
    <row r="19" spans="1:2" x14ac:dyDescent="0.25">
      <c r="A19" s="24" t="s">
        <v>40</v>
      </c>
      <c r="B19" s="29">
        <f>B18*'Exhibits 2,3,4,5'!$B$7</f>
        <v>9549119.9999999981</v>
      </c>
    </row>
    <row r="20" spans="1:2" x14ac:dyDescent="0.25">
      <c r="A20" s="25" t="s">
        <v>36</v>
      </c>
      <c r="B20" s="30">
        <f>'Exhibits 2,3,4,5'!$B$5*B19</f>
        <v>1718841.5999999996</v>
      </c>
    </row>
    <row r="23" spans="1:2" ht="21" x14ac:dyDescent="0.35">
      <c r="A23" s="44" t="s">
        <v>52</v>
      </c>
    </row>
    <row r="24" spans="1:2" x14ac:dyDescent="0.25">
      <c r="A24" s="71" t="s">
        <v>35</v>
      </c>
      <c r="B24" s="70" t="s">
        <v>6</v>
      </c>
    </row>
    <row r="25" spans="1:2" x14ac:dyDescent="0.25">
      <c r="A25" s="71"/>
      <c r="B25" s="70"/>
    </row>
    <row r="26" spans="1:2" x14ac:dyDescent="0.25">
      <c r="A26" s="23" t="s">
        <v>38</v>
      </c>
      <c r="B26" s="26">
        <f>'Exhibits 2,3,4,5'!$B$6</f>
        <v>0.98</v>
      </c>
    </row>
    <row r="27" spans="1:2" x14ac:dyDescent="0.25">
      <c r="A27" s="24" t="s">
        <v>31</v>
      </c>
      <c r="B27" s="27">
        <f>'Exhibits 2,3,4,5'!$B$8</f>
        <v>3</v>
      </c>
    </row>
    <row r="28" spans="1:2" x14ac:dyDescent="0.25">
      <c r="A28" s="24" t="s">
        <v>37</v>
      </c>
      <c r="B28" s="28">
        <f>SUM(B17:G17)</f>
        <v>203</v>
      </c>
    </row>
    <row r="29" spans="1:2" x14ac:dyDescent="0.25">
      <c r="A29" s="24" t="s">
        <v>39</v>
      </c>
      <c r="B29" s="28">
        <f>B26*B27*B28</f>
        <v>596.81999999999994</v>
      </c>
    </row>
    <row r="30" spans="1:2" x14ac:dyDescent="0.25">
      <c r="A30" s="24" t="s">
        <v>40</v>
      </c>
      <c r="B30" s="29">
        <f>B29*'Exhibits 2,3,4,5'!$B$7</f>
        <v>9549119.9999999981</v>
      </c>
    </row>
    <row r="31" spans="1:2" x14ac:dyDescent="0.25">
      <c r="A31" s="25" t="s">
        <v>36</v>
      </c>
      <c r="B31" s="30">
        <f>'Exhibits 2,3,4,5'!$B$5*B30</f>
        <v>1718841.5999999996</v>
      </c>
    </row>
  </sheetData>
  <mergeCells count="11">
    <mergeCell ref="A24:A25"/>
    <mergeCell ref="B24:B25"/>
    <mergeCell ref="G2:G3"/>
    <mergeCell ref="A13:A14"/>
    <mergeCell ref="B13:B14"/>
    <mergeCell ref="A2:A3"/>
    <mergeCell ref="B2:B3"/>
    <mergeCell ref="C2:C3"/>
    <mergeCell ref="D2:D3"/>
    <mergeCell ref="E2:E3"/>
    <mergeCell ref="F2:F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showGridLines="0" workbookViewId="0">
      <selection activeCell="A23" sqref="A23"/>
    </sheetView>
  </sheetViews>
  <sheetFormatPr defaultRowHeight="15" x14ac:dyDescent="0.25"/>
  <cols>
    <col min="1" max="1" width="77.140625" bestFit="1" customWidth="1"/>
    <col min="2" max="2" width="12.5703125" customWidth="1"/>
    <col min="3" max="7" width="11.5703125" bestFit="1" customWidth="1"/>
  </cols>
  <sheetData>
    <row r="1" spans="1:7" ht="21" x14ac:dyDescent="0.35">
      <c r="A1" s="44" t="s">
        <v>54</v>
      </c>
      <c r="B1" s="13"/>
    </row>
    <row r="2" spans="1:7" ht="18.75" x14ac:dyDescent="0.3">
      <c r="A2" s="45" t="s">
        <v>55</v>
      </c>
      <c r="B2" s="13"/>
    </row>
    <row r="3" spans="1:7" ht="38.25" x14ac:dyDescent="0.25">
      <c r="A3" s="8"/>
      <c r="B3" s="15" t="s">
        <v>12</v>
      </c>
    </row>
    <row r="4" spans="1:7" ht="21" customHeight="1" x14ac:dyDescent="0.25">
      <c r="A4" s="31" t="s">
        <v>32</v>
      </c>
      <c r="B4" s="51">
        <v>20</v>
      </c>
    </row>
    <row r="5" spans="1:7" x14ac:dyDescent="0.25">
      <c r="A5" s="57" t="s">
        <v>33</v>
      </c>
      <c r="B5" s="58">
        <v>62</v>
      </c>
    </row>
    <row r="8" spans="1:7" ht="18.75" customHeight="1" x14ac:dyDescent="0.25">
      <c r="A8" s="71" t="s">
        <v>35</v>
      </c>
      <c r="B8" s="70" t="s">
        <v>4</v>
      </c>
      <c r="C8" s="74" t="s">
        <v>5</v>
      </c>
      <c r="D8" s="74" t="s">
        <v>8</v>
      </c>
      <c r="E8" s="74" t="s">
        <v>9</v>
      </c>
      <c r="F8" s="74" t="s">
        <v>7</v>
      </c>
      <c r="G8" s="74" t="s">
        <v>6</v>
      </c>
    </row>
    <row r="9" spans="1:7" ht="18.75" customHeight="1" x14ac:dyDescent="0.25">
      <c r="A9" s="76"/>
      <c r="B9" s="70"/>
      <c r="C9" s="77"/>
      <c r="D9" s="77"/>
      <c r="E9" s="77"/>
      <c r="F9" s="77"/>
      <c r="G9" s="77"/>
    </row>
    <row r="10" spans="1:7" x14ac:dyDescent="0.25">
      <c r="A10" s="55" t="s">
        <v>41</v>
      </c>
      <c r="B10" s="56">
        <f>SUM('Exhibit 1'!B6:B57)</f>
        <v>7240</v>
      </c>
      <c r="C10" s="37">
        <f>SUM('Exhibit 1'!C6:C57)</f>
        <v>627</v>
      </c>
      <c r="D10" s="37">
        <f>SUM('Exhibit 1'!D6:D57)</f>
        <v>689</v>
      </c>
      <c r="E10" s="37">
        <f>SUM('Exhibit 1'!E6:E57)</f>
        <v>599</v>
      </c>
      <c r="F10" s="37">
        <f>SUM('Exhibit 1'!F6:F57)</f>
        <v>558</v>
      </c>
      <c r="G10" s="38">
        <f>SUM('Exhibit 1'!G6:G57)</f>
        <v>643</v>
      </c>
    </row>
    <row r="11" spans="1:7" x14ac:dyDescent="0.25">
      <c r="A11" s="47" t="s">
        <v>42</v>
      </c>
      <c r="B11" s="51">
        <f>SUM(B10:G10)</f>
        <v>10356</v>
      </c>
      <c r="C11" s="36"/>
      <c r="D11" s="36"/>
      <c r="E11" s="36"/>
      <c r="F11" s="36"/>
      <c r="G11" s="36"/>
    </row>
    <row r="12" spans="1:7" x14ac:dyDescent="0.25">
      <c r="A12" s="47" t="s">
        <v>43</v>
      </c>
      <c r="B12" s="27">
        <v>32</v>
      </c>
      <c r="C12" s="36"/>
      <c r="D12" s="36"/>
      <c r="E12" s="36"/>
      <c r="F12" s="36"/>
      <c r="G12" s="36"/>
    </row>
    <row r="13" spans="1:7" x14ac:dyDescent="0.25">
      <c r="A13" s="47" t="s">
        <v>46</v>
      </c>
      <c r="B13" s="27">
        <f>B11/B12</f>
        <v>323.625</v>
      </c>
      <c r="C13" s="36"/>
      <c r="D13" s="36"/>
      <c r="E13" s="36"/>
      <c r="F13" s="36"/>
      <c r="G13" s="36"/>
    </row>
    <row r="14" spans="1:7" x14ac:dyDescent="0.25">
      <c r="A14" s="47" t="s">
        <v>47</v>
      </c>
      <c r="B14" s="27">
        <v>0</v>
      </c>
      <c r="C14" s="36"/>
      <c r="D14" s="36"/>
      <c r="E14" s="36"/>
      <c r="F14" s="36"/>
      <c r="G14" s="36"/>
    </row>
    <row r="15" spans="1:7" x14ac:dyDescent="0.25">
      <c r="A15" s="48" t="s">
        <v>44</v>
      </c>
      <c r="B15" s="52">
        <f>B13*B12*B4</f>
        <v>207120</v>
      </c>
      <c r="C15" s="36"/>
      <c r="D15" s="36"/>
      <c r="E15" s="36"/>
      <c r="F15" s="36"/>
      <c r="G15" s="36"/>
    </row>
    <row r="16" spans="1:7" x14ac:dyDescent="0.25">
      <c r="A16" s="49" t="s">
        <v>45</v>
      </c>
      <c r="B16" s="53">
        <f>B5*B14</f>
        <v>0</v>
      </c>
    </row>
    <row r="17" spans="1:2" ht="15.75" thickBot="1" x14ac:dyDescent="0.3">
      <c r="A17" s="46" t="s">
        <v>59</v>
      </c>
      <c r="B17" s="50">
        <f>SUM(B15:B16)</f>
        <v>207120</v>
      </c>
    </row>
    <row r="18" spans="1:2" ht="15.75" thickTop="1" x14ac:dyDescent="0.25">
      <c r="A18" s="41"/>
      <c r="B18" s="43"/>
    </row>
    <row r="19" spans="1:2" ht="18.75" x14ac:dyDescent="0.3">
      <c r="A19" s="45" t="s">
        <v>56</v>
      </c>
    </row>
    <row r="20" spans="1:2" ht="15.75" thickBot="1" x14ac:dyDescent="0.3">
      <c r="A20" s="39" t="s">
        <v>60</v>
      </c>
      <c r="B20" s="40">
        <f>0.35*B17</f>
        <v>72492</v>
      </c>
    </row>
    <row r="21" spans="1:2" ht="15.75" thickTop="1" x14ac:dyDescent="0.25"/>
    <row r="23" spans="1:2" ht="21" x14ac:dyDescent="0.35">
      <c r="A23" s="44" t="s">
        <v>57</v>
      </c>
      <c r="B23" s="13"/>
    </row>
    <row r="24" spans="1:2" ht="18.75" x14ac:dyDescent="0.3">
      <c r="A24" s="45" t="s">
        <v>55</v>
      </c>
      <c r="B24" s="13"/>
    </row>
    <row r="25" spans="1:2" ht="38.25" x14ac:dyDescent="0.25">
      <c r="A25" s="8"/>
      <c r="B25" s="15" t="s">
        <v>12</v>
      </c>
    </row>
    <row r="26" spans="1:2" x14ac:dyDescent="0.25">
      <c r="A26" s="31" t="s">
        <v>32</v>
      </c>
      <c r="B26" s="51">
        <v>20.6</v>
      </c>
    </row>
    <row r="27" spans="1:2" x14ac:dyDescent="0.25">
      <c r="A27" s="57" t="s">
        <v>33</v>
      </c>
      <c r="B27" s="58">
        <v>64</v>
      </c>
    </row>
    <row r="30" spans="1:2" ht="18" customHeight="1" x14ac:dyDescent="0.25">
      <c r="A30" s="71" t="s">
        <v>35</v>
      </c>
      <c r="B30" s="70" t="s">
        <v>4</v>
      </c>
    </row>
    <row r="31" spans="1:2" ht="20.25" customHeight="1" x14ac:dyDescent="0.25">
      <c r="A31" s="76"/>
      <c r="B31" s="74"/>
    </row>
    <row r="32" spans="1:2" x14ac:dyDescent="0.25">
      <c r="A32" s="31" t="s">
        <v>42</v>
      </c>
      <c r="B32" s="51">
        <f>SUM('Exhibit 1'!B6:G57)</f>
        <v>10356</v>
      </c>
    </row>
    <row r="33" spans="1:7" x14ac:dyDescent="0.25">
      <c r="A33" s="47" t="s">
        <v>43</v>
      </c>
      <c r="B33" s="27">
        <v>32</v>
      </c>
    </row>
    <row r="34" spans="1:7" x14ac:dyDescent="0.25">
      <c r="A34" s="47" t="s">
        <v>46</v>
      </c>
      <c r="B34" s="27">
        <f>B32/B33</f>
        <v>323.625</v>
      </c>
    </row>
    <row r="35" spans="1:7" x14ac:dyDescent="0.25">
      <c r="A35" s="47" t="s">
        <v>47</v>
      </c>
      <c r="B35" s="27">
        <v>0</v>
      </c>
    </row>
    <row r="36" spans="1:7" x14ac:dyDescent="0.25">
      <c r="A36" s="48" t="s">
        <v>44</v>
      </c>
      <c r="B36" s="52">
        <f>B34*B33*B26</f>
        <v>213333.6</v>
      </c>
    </row>
    <row r="37" spans="1:7" x14ac:dyDescent="0.25">
      <c r="A37" s="49" t="s">
        <v>45</v>
      </c>
      <c r="B37" s="53">
        <f>B27*B35</f>
        <v>0</v>
      </c>
    </row>
    <row r="38" spans="1:7" ht="15.75" thickBot="1" x14ac:dyDescent="0.3">
      <c r="A38" s="46" t="s">
        <v>59</v>
      </c>
      <c r="B38" s="50">
        <f>SUM(B36:B37)</f>
        <v>213333.6</v>
      </c>
    </row>
    <row r="39" spans="1:7" ht="15.75" thickTop="1" x14ac:dyDescent="0.25"/>
    <row r="40" spans="1:7" ht="18.75" x14ac:dyDescent="0.3">
      <c r="A40" s="45" t="s">
        <v>56</v>
      </c>
    </row>
    <row r="41" spans="1:7" ht="22.5" customHeight="1" x14ac:dyDescent="0.25">
      <c r="A41" s="71" t="s">
        <v>35</v>
      </c>
      <c r="B41" s="70" t="s">
        <v>4</v>
      </c>
      <c r="C41" s="74" t="s">
        <v>5</v>
      </c>
      <c r="D41" s="74" t="s">
        <v>8</v>
      </c>
      <c r="E41" s="74" t="s">
        <v>9</v>
      </c>
      <c r="F41" s="74" t="s">
        <v>7</v>
      </c>
      <c r="G41" s="74" t="s">
        <v>6</v>
      </c>
    </row>
    <row r="42" spans="1:7" ht="20.25" customHeight="1" x14ac:dyDescent="0.25">
      <c r="A42" s="76"/>
      <c r="B42" s="74"/>
      <c r="C42" s="75"/>
      <c r="D42" s="75"/>
      <c r="E42" s="75"/>
      <c r="F42" s="75"/>
      <c r="G42" s="75"/>
    </row>
    <row r="43" spans="1:7" x14ac:dyDescent="0.25">
      <c r="A43" s="31" t="s">
        <v>48</v>
      </c>
      <c r="B43" s="63">
        <v>0</v>
      </c>
      <c r="C43" s="63">
        <v>0.06</v>
      </c>
      <c r="D43" s="63">
        <v>0.08</v>
      </c>
      <c r="E43" s="59">
        <v>0.09</v>
      </c>
      <c r="F43" s="63">
        <v>0.09</v>
      </c>
      <c r="G43" s="60">
        <v>0.11</v>
      </c>
    </row>
    <row r="44" spans="1:7" x14ac:dyDescent="0.25">
      <c r="A44" s="57" t="s">
        <v>49</v>
      </c>
      <c r="B44" s="64">
        <f>B43*$B$38</f>
        <v>0</v>
      </c>
      <c r="C44" s="64">
        <f t="shared" ref="C44:G44" si="0">C43*$B$38</f>
        <v>12800.016</v>
      </c>
      <c r="D44" s="64">
        <f t="shared" si="0"/>
        <v>17066.688000000002</v>
      </c>
      <c r="E44" s="61">
        <f t="shared" si="0"/>
        <v>19200.024000000001</v>
      </c>
      <c r="F44" s="64">
        <f t="shared" si="0"/>
        <v>19200.024000000001</v>
      </c>
      <c r="G44" s="62">
        <f t="shared" si="0"/>
        <v>23466.696</v>
      </c>
    </row>
    <row r="45" spans="1:7" ht="15.75" thickBot="1" x14ac:dyDescent="0.3">
      <c r="A45" s="46" t="s">
        <v>50</v>
      </c>
      <c r="B45" s="50">
        <f>SUM(B44:G44)</f>
        <v>91733.448000000004</v>
      </c>
      <c r="C45" s="36"/>
      <c r="D45" s="36"/>
      <c r="E45" s="36"/>
      <c r="F45" s="36"/>
      <c r="G45" s="36"/>
    </row>
    <row r="46" spans="1:7" ht="15.75" thickTop="1" x14ac:dyDescent="0.25"/>
    <row r="48" spans="1:7" ht="21" x14ac:dyDescent="0.35">
      <c r="A48" s="44" t="s">
        <v>58</v>
      </c>
      <c r="B48" s="13"/>
    </row>
    <row r="49" spans="1:2" ht="18.75" x14ac:dyDescent="0.3">
      <c r="A49" s="45" t="s">
        <v>55</v>
      </c>
      <c r="B49" s="13"/>
    </row>
    <row r="50" spans="1:2" ht="38.25" x14ac:dyDescent="0.25">
      <c r="A50" s="8"/>
      <c r="B50" s="15" t="s">
        <v>12</v>
      </c>
    </row>
    <row r="51" spans="1:2" x14ac:dyDescent="0.25">
      <c r="A51" s="31" t="s">
        <v>32</v>
      </c>
      <c r="B51" s="51">
        <v>22</v>
      </c>
    </row>
    <row r="52" spans="1:2" x14ac:dyDescent="0.25">
      <c r="A52" s="57" t="s">
        <v>33</v>
      </c>
      <c r="B52" s="58">
        <v>65</v>
      </c>
    </row>
    <row r="55" spans="1:2" x14ac:dyDescent="0.25">
      <c r="A55" s="71" t="s">
        <v>35</v>
      </c>
      <c r="B55" s="70" t="s">
        <v>4</v>
      </c>
    </row>
    <row r="56" spans="1:2" x14ac:dyDescent="0.25">
      <c r="A56" s="76"/>
      <c r="B56" s="74"/>
    </row>
    <row r="57" spans="1:2" x14ac:dyDescent="0.25">
      <c r="A57" s="31" t="s">
        <v>42</v>
      </c>
      <c r="B57" s="51">
        <f>SUM('Exhibit 1'!B6:G57)</f>
        <v>10356</v>
      </c>
    </row>
    <row r="58" spans="1:2" x14ac:dyDescent="0.25">
      <c r="A58" s="47" t="s">
        <v>43</v>
      </c>
      <c r="B58" s="27">
        <v>32</v>
      </c>
    </row>
    <row r="59" spans="1:2" x14ac:dyDescent="0.25">
      <c r="A59" s="47" t="s">
        <v>46</v>
      </c>
      <c r="B59" s="27">
        <f>B57/B58</f>
        <v>323.625</v>
      </c>
    </row>
    <row r="60" spans="1:2" x14ac:dyDescent="0.25">
      <c r="A60" s="47" t="s">
        <v>47</v>
      </c>
      <c r="B60" s="27">
        <v>0</v>
      </c>
    </row>
    <row r="61" spans="1:2" x14ac:dyDescent="0.25">
      <c r="A61" s="48" t="s">
        <v>44</v>
      </c>
      <c r="B61" s="52">
        <f>B59*B58*B51</f>
        <v>227832</v>
      </c>
    </row>
    <row r="62" spans="1:2" x14ac:dyDescent="0.25">
      <c r="A62" s="49" t="s">
        <v>45</v>
      </c>
      <c r="B62" s="53">
        <f>B52*B60</f>
        <v>0</v>
      </c>
    </row>
    <row r="63" spans="1:2" ht="15.75" thickBot="1" x14ac:dyDescent="0.3">
      <c r="A63" s="46" t="s">
        <v>59</v>
      </c>
      <c r="B63" s="50">
        <f>SUM(B61:B62)</f>
        <v>227832</v>
      </c>
    </row>
    <row r="64" spans="1:2" ht="15.75" thickTop="1" x14ac:dyDescent="0.25"/>
    <row r="65" spans="1:7" ht="18.75" x14ac:dyDescent="0.3">
      <c r="A65" s="45" t="s">
        <v>56</v>
      </c>
    </row>
    <row r="66" spans="1:7" ht="21" customHeight="1" x14ac:dyDescent="0.25">
      <c r="A66" s="71" t="s">
        <v>35</v>
      </c>
      <c r="B66" s="70" t="s">
        <v>4</v>
      </c>
      <c r="C66" s="74" t="s">
        <v>5</v>
      </c>
      <c r="D66" s="74" t="s">
        <v>8</v>
      </c>
      <c r="E66" s="74" t="s">
        <v>9</v>
      </c>
      <c r="F66" s="74" t="s">
        <v>7</v>
      </c>
      <c r="G66" s="74" t="s">
        <v>6</v>
      </c>
    </row>
    <row r="67" spans="1:7" ht="19.5" customHeight="1" x14ac:dyDescent="0.25">
      <c r="A67" s="71"/>
      <c r="B67" s="70"/>
      <c r="C67" s="77"/>
      <c r="D67" s="77"/>
      <c r="E67" s="77"/>
      <c r="F67" s="77"/>
      <c r="G67" s="77"/>
    </row>
    <row r="68" spans="1:7" x14ac:dyDescent="0.25">
      <c r="A68" s="31" t="s">
        <v>48</v>
      </c>
      <c r="B68" s="63">
        <v>0.12</v>
      </c>
      <c r="C68" s="63">
        <v>0.12</v>
      </c>
      <c r="D68" s="63">
        <v>7.4999999999999997E-2</v>
      </c>
      <c r="E68" s="59">
        <v>8.3000000000000004E-2</v>
      </c>
      <c r="F68" s="63">
        <v>0.04</v>
      </c>
      <c r="G68" s="60">
        <v>0</v>
      </c>
    </row>
    <row r="69" spans="1:7" x14ac:dyDescent="0.25">
      <c r="A69" s="57" t="s">
        <v>49</v>
      </c>
      <c r="B69" s="64">
        <f>B68*$B$63</f>
        <v>27339.84</v>
      </c>
      <c r="C69" s="64">
        <f t="shared" ref="C69:G69" si="1">C68*$B$63</f>
        <v>27339.84</v>
      </c>
      <c r="D69" s="64">
        <f t="shared" si="1"/>
        <v>17087.399999999998</v>
      </c>
      <c r="E69" s="61">
        <f t="shared" si="1"/>
        <v>18910.056</v>
      </c>
      <c r="F69" s="64">
        <f t="shared" si="1"/>
        <v>9113.2800000000007</v>
      </c>
      <c r="G69" s="62">
        <f t="shared" si="1"/>
        <v>0</v>
      </c>
    </row>
    <row r="70" spans="1:7" ht="15.75" thickBot="1" x14ac:dyDescent="0.3">
      <c r="A70" s="39" t="s">
        <v>50</v>
      </c>
      <c r="B70" s="40">
        <f>SUM(B69:G69)</f>
        <v>99790.415999999997</v>
      </c>
      <c r="C70" s="36"/>
      <c r="D70" s="36"/>
      <c r="E70" s="36"/>
      <c r="F70" s="36"/>
      <c r="G70" s="36"/>
    </row>
    <row r="71" spans="1:7" ht="15.75" thickTop="1" x14ac:dyDescent="0.25"/>
  </sheetData>
  <mergeCells count="25">
    <mergeCell ref="A30:A31"/>
    <mergeCell ref="B30:B31"/>
    <mergeCell ref="G8:G9"/>
    <mergeCell ref="A8:A9"/>
    <mergeCell ref="B8:B9"/>
    <mergeCell ref="C8:C9"/>
    <mergeCell ref="D8:D9"/>
    <mergeCell ref="E8:E9"/>
    <mergeCell ref="F8:F9"/>
    <mergeCell ref="F41:F42"/>
    <mergeCell ref="G41:G42"/>
    <mergeCell ref="A55:A56"/>
    <mergeCell ref="B55:B56"/>
    <mergeCell ref="A66:A67"/>
    <mergeCell ref="B66:B67"/>
    <mergeCell ref="C66:C67"/>
    <mergeCell ref="D66:D67"/>
    <mergeCell ref="E66:E67"/>
    <mergeCell ref="F66:F67"/>
    <mergeCell ref="G66:G67"/>
    <mergeCell ref="A41:A42"/>
    <mergeCell ref="B41:B42"/>
    <mergeCell ref="C41:C42"/>
    <mergeCell ref="D41:D42"/>
    <mergeCell ref="E41:E4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election activeCell="G17" sqref="G17"/>
    </sheetView>
  </sheetViews>
  <sheetFormatPr defaultRowHeight="15" x14ac:dyDescent="0.25"/>
  <cols>
    <col min="1" max="1" width="50.140625" bestFit="1" customWidth="1"/>
    <col min="2" max="2" width="15.28515625" bestFit="1" customWidth="1"/>
  </cols>
  <sheetData>
    <row r="1" spans="1:2" ht="21" x14ac:dyDescent="0.35">
      <c r="A1" s="44" t="s">
        <v>66</v>
      </c>
    </row>
    <row r="2" spans="1:2" x14ac:dyDescent="0.25">
      <c r="A2" s="54" t="s">
        <v>61</v>
      </c>
      <c r="B2" s="67">
        <f>SUM('Q2'!B9:G9)</f>
        <v>1718841.5999999999</v>
      </c>
    </row>
    <row r="3" spans="1:2" x14ac:dyDescent="0.25">
      <c r="A3" s="65" t="s">
        <v>62</v>
      </c>
      <c r="B3" s="68">
        <f>'Q3'!B17</f>
        <v>207120</v>
      </c>
    </row>
    <row r="4" spans="1:2" x14ac:dyDescent="0.25">
      <c r="A4" s="65" t="s">
        <v>63</v>
      </c>
      <c r="B4" s="68">
        <f>'Q3'!B20</f>
        <v>72492</v>
      </c>
    </row>
    <row r="5" spans="1:2" x14ac:dyDescent="0.25">
      <c r="A5" s="66" t="s">
        <v>64</v>
      </c>
      <c r="B5" s="68">
        <f>0.026*'Exhibits 2,3,4,5'!B31</f>
        <v>473200</v>
      </c>
    </row>
    <row r="6" spans="1:2" ht="15.75" thickBot="1" x14ac:dyDescent="0.3">
      <c r="A6" s="69" t="s">
        <v>65</v>
      </c>
      <c r="B6" s="40">
        <f>SUM(B2:B5)</f>
        <v>2471653.5999999996</v>
      </c>
    </row>
    <row r="7" spans="1:2" ht="15.75" thickTop="1" x14ac:dyDescent="0.25"/>
    <row r="9" spans="1:2" ht="21" x14ac:dyDescent="0.35">
      <c r="A9" s="44" t="s">
        <v>67</v>
      </c>
    </row>
    <row r="10" spans="1:2" x14ac:dyDescent="0.25">
      <c r="A10" s="54" t="s">
        <v>61</v>
      </c>
      <c r="B10" s="67">
        <f>'Q2'!B20</f>
        <v>1718841.5999999996</v>
      </c>
    </row>
    <row r="11" spans="1:2" x14ac:dyDescent="0.25">
      <c r="A11" s="65" t="s">
        <v>62</v>
      </c>
      <c r="B11" s="68">
        <f>'Q3'!B38</f>
        <v>213333.6</v>
      </c>
    </row>
    <row r="12" spans="1:2" x14ac:dyDescent="0.25">
      <c r="A12" s="65" t="s">
        <v>63</v>
      </c>
      <c r="B12" s="68">
        <f>'Q3'!B45</f>
        <v>91733.448000000004</v>
      </c>
    </row>
    <row r="13" spans="1:2" x14ac:dyDescent="0.25">
      <c r="A13" s="66" t="s">
        <v>64</v>
      </c>
      <c r="B13" s="68">
        <f>0.026*'Exhibits 2,3,4,5'!B32</f>
        <v>390000</v>
      </c>
    </row>
    <row r="14" spans="1:2" ht="15.75" thickBot="1" x14ac:dyDescent="0.3">
      <c r="A14" s="69" t="s">
        <v>65</v>
      </c>
      <c r="B14" s="40">
        <f>SUM(B10:B13)</f>
        <v>2413908.648</v>
      </c>
    </row>
    <row r="15" spans="1:2" ht="15.75" thickTop="1" x14ac:dyDescent="0.25"/>
    <row r="17" spans="1:2" ht="21" x14ac:dyDescent="0.35">
      <c r="A17" s="44" t="s">
        <v>68</v>
      </c>
    </row>
    <row r="18" spans="1:2" x14ac:dyDescent="0.25">
      <c r="A18" s="54" t="s">
        <v>61</v>
      </c>
      <c r="B18" s="67">
        <f>'Q2'!B31</f>
        <v>1718841.5999999996</v>
      </c>
    </row>
    <row r="19" spans="1:2" x14ac:dyDescent="0.25">
      <c r="A19" s="65" t="s">
        <v>62</v>
      </c>
      <c r="B19" s="68">
        <f>'Q3'!B63</f>
        <v>227832</v>
      </c>
    </row>
    <row r="20" spans="1:2" x14ac:dyDescent="0.25">
      <c r="A20" s="65" t="s">
        <v>63</v>
      </c>
      <c r="B20" s="68">
        <f>'Q3'!B70</f>
        <v>99790.415999999997</v>
      </c>
    </row>
    <row r="21" spans="1:2" x14ac:dyDescent="0.25">
      <c r="A21" s="66" t="s">
        <v>64</v>
      </c>
      <c r="B21" s="68">
        <f>0.026*'Exhibits 2,3,4,5'!B33</f>
        <v>400400</v>
      </c>
    </row>
    <row r="22" spans="1:2" ht="15.75" thickBot="1" x14ac:dyDescent="0.3">
      <c r="A22" s="69" t="s">
        <v>65</v>
      </c>
      <c r="B22" s="40">
        <f>SUM(B18:B21)</f>
        <v>2446864.0159999998</v>
      </c>
    </row>
    <row r="23" spans="1:2" ht="15.75" thickTop="1" x14ac:dyDescent="0.25"/>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S16" sqref="S16"/>
    </sheetView>
  </sheetViews>
  <sheetFormatPr defaultRowHeight="15" x14ac:dyDescent="0.2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Exhibit 1</vt:lpstr>
      <vt:lpstr>Exhibits 2,3,4,5</vt:lpstr>
      <vt:lpstr>Q1</vt:lpstr>
      <vt:lpstr>Q2</vt:lpstr>
      <vt:lpstr>Q3</vt:lpstr>
      <vt:lpstr>Q4</vt:lpstr>
      <vt:lpstr>Q5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2019-02-12T16:46:29Z</dcterms:created>
  <dcterms:modified xsi:type="dcterms:W3CDTF">2019-02-12T17:45:09Z</dcterms:modified>
</cp:coreProperties>
</file>